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20100" windowHeight="9030" activeTab="1"/>
  </bookViews>
  <sheets>
    <sheet name="Tegn" sheetId="4" r:id="rId1"/>
    <sheet name="Alkohol" sheetId="1" r:id="rId2"/>
    <sheet name="Frys" sheetId="3" r:id="rId3"/>
  </sheets>
  <externalReferences>
    <externalReference r:id="rId4"/>
  </externalReferences>
  <definedNames>
    <definedName name="_xlnm.Print_Area" localSheetId="1">Alkohol!$A$1:$P$28</definedName>
  </definedNames>
  <calcPr calcId="125725"/>
</workbook>
</file>

<file path=xl/calcChain.xml><?xml version="1.0" encoding="utf-8"?>
<calcChain xmlns="http://schemas.openxmlformats.org/spreadsheetml/2006/main">
  <c r="E9" i="1"/>
  <c r="C55"/>
  <c r="T30"/>
  <c r="S30"/>
  <c r="S31" s="1"/>
  <c r="T29"/>
  <c r="S29"/>
  <c r="T28"/>
  <c r="S28"/>
  <c r="R4"/>
  <c r="A3"/>
  <c r="A4" s="1"/>
  <c r="L114" i="3"/>
  <c r="B114"/>
  <c r="V114"/>
  <c r="C114"/>
  <c r="D114"/>
  <c r="E114"/>
  <c r="F114"/>
  <c r="G114"/>
  <c r="H114"/>
  <c r="I114"/>
  <c r="J114"/>
  <c r="K114"/>
  <c r="M114"/>
  <c r="N114"/>
  <c r="O114"/>
  <c r="P114"/>
  <c r="Q114"/>
  <c r="R114"/>
  <c r="S114"/>
  <c r="T114"/>
  <c r="U114"/>
  <c r="K42" i="4"/>
  <c r="B35"/>
  <c r="D28"/>
  <c r="B16"/>
  <c r="U5"/>
  <c r="AF3"/>
  <c r="R5" s="1"/>
  <c r="A5" i="1" l="1"/>
  <c r="A9" s="1"/>
  <c r="A8"/>
  <c r="A11" l="1"/>
  <c r="A10"/>
  <c r="A55" l="1"/>
  <c r="F64" s="1"/>
  <c r="B37"/>
  <c r="B14" i="3"/>
  <c r="B13"/>
  <c r="B12"/>
  <c r="B11"/>
  <c r="B10"/>
  <c r="B9"/>
  <c r="A14"/>
  <c r="A13"/>
  <c r="A12"/>
  <c r="A11"/>
  <c r="A10"/>
  <c r="A9"/>
  <c r="A8"/>
  <c r="F65" i="1"/>
  <c r="M59"/>
  <c r="M70"/>
  <c r="K62"/>
  <c r="F69"/>
  <c r="N69"/>
  <c r="G29"/>
  <c r="H29"/>
  <c r="H32"/>
  <c r="G32"/>
  <c r="J70" l="1"/>
  <c r="N65"/>
  <c r="L65"/>
  <c r="G63" l="1"/>
  <c r="J68" s="1"/>
  <c r="G65" s="1"/>
  <c r="H65" s="1"/>
  <c r="B8" l="1"/>
  <c r="B10" l="1"/>
  <c r="B9"/>
  <c r="B11" l="1"/>
  <c r="B13" s="1"/>
  <c r="T31"/>
  <c r="R5" s="1"/>
  <c r="B12"/>
  <c r="B14"/>
  <c r="B15" s="1"/>
  <c r="B19" l="1"/>
  <c r="B16"/>
  <c r="K13" l="1"/>
  <c r="R6" l="1"/>
  <c r="O15" l="1"/>
  <c r="L9" s="1"/>
  <c r="B6" s="1"/>
  <c r="K11" l="1"/>
  <c r="C8" i="3" s="1"/>
  <c r="K15" i="1"/>
  <c r="C6" l="1"/>
  <c r="C10" i="3"/>
  <c r="C12"/>
  <c r="C14"/>
  <c r="B22" i="1" s="1"/>
  <c r="C9" i="3"/>
  <c r="C11"/>
  <c r="C13"/>
  <c r="R18" i="1" l="1"/>
  <c r="B23"/>
</calcChain>
</file>

<file path=xl/sharedStrings.xml><?xml version="1.0" encoding="utf-8"?>
<sst xmlns="http://schemas.openxmlformats.org/spreadsheetml/2006/main" count="249" uniqueCount="204">
  <si>
    <t>ml</t>
  </si>
  <si>
    <t>gram</t>
  </si>
  <si>
    <t>walter</t>
  </si>
  <si>
    <t>The solution provides a % alcohol by volume:</t>
  </si>
  <si>
    <t>Reg.No.1236</t>
  </si>
  <si>
    <t xml:space="preserve">http://fysikabc.weebly.com/alkohol.html </t>
  </si>
  <si>
    <t>stk.</t>
  </si>
  <si>
    <t xml:space="preserve">http://www.nbi.ku.dk/spoerg_om_fysik/fysik/vinblanding/ </t>
  </si>
  <si>
    <t>Niels Bohr Instituttet</t>
  </si>
  <si>
    <t>Alcohol total by Vol</t>
  </si>
  <si>
    <t>Alcohol 100 % density</t>
  </si>
  <si>
    <t>Vol %</t>
  </si>
  <si>
    <t>Alcohol total by gram</t>
  </si>
  <si>
    <t>Water from the alcohol by gram</t>
  </si>
  <si>
    <t>Water in the alcohol by Vol</t>
  </si>
  <si>
    <t>The solution provides a % alcohol by weight:</t>
  </si>
  <si>
    <t>Weight of mixture</t>
  </si>
  <si>
    <t>These data are calculated according to my spreadsheet</t>
  </si>
  <si>
    <t>The spreadsheet is password protected, so you do not</t>
  </si>
  <si>
    <t>accidentally delete something. If you want to have this</t>
  </si>
  <si>
    <t>password please send me an email through my website.</t>
  </si>
  <si>
    <t>°C</t>
  </si>
  <si>
    <t>%</t>
  </si>
  <si>
    <t>Ethanol Concentration in Water % by volume</t>
  </si>
  <si>
    <r>
      <t xml:space="preserve">Temperature </t>
    </r>
    <r>
      <rPr>
        <sz val="11"/>
        <color rgb="FF000000"/>
        <rFont val="Calibri"/>
        <family val="2"/>
      </rPr>
      <t>°</t>
    </r>
    <r>
      <rPr>
        <sz val="11"/>
        <color rgb="FF000000"/>
        <rFont val="Arial"/>
        <family val="2"/>
      </rPr>
      <t>C</t>
    </r>
  </si>
  <si>
    <t>Vol % Alcohol</t>
  </si>
  <si>
    <r>
      <rPr>
        <sz val="11"/>
        <color rgb="FF000000"/>
        <rFont val="Calibri"/>
        <family val="2"/>
      </rPr>
      <t>°</t>
    </r>
    <r>
      <rPr>
        <sz val="11"/>
        <color rgb="FF000000"/>
        <rFont val="Arial"/>
        <family val="2"/>
      </rPr>
      <t>C</t>
    </r>
  </si>
  <si>
    <t>Number of items a 12 g</t>
  </si>
  <si>
    <t>Alcohol boiling point 78.4 ° C</t>
  </si>
  <si>
    <t>This calculation is simplified by assuming that the concentration vs. freezing point</t>
  </si>
  <si>
    <r>
      <rPr>
        <sz val="11"/>
        <color theme="1"/>
        <rFont val="Calibri"/>
        <family val="2"/>
      </rPr>
      <t>°</t>
    </r>
    <r>
      <rPr>
        <sz val="11"/>
        <color theme="1"/>
        <rFont val="Arial"/>
        <family val="2"/>
      </rPr>
      <t>C</t>
    </r>
  </si>
  <si>
    <t>Insert the respective values below and above the selected freezing point:</t>
  </si>
  <si>
    <t>Above Ethanol % by volume</t>
  </si>
  <si>
    <t>Below Ethanol % by volume</t>
  </si>
  <si>
    <t>Above Ethanol temperature</t>
  </si>
  <si>
    <t>Below Ethanol temperature</t>
  </si>
  <si>
    <r>
      <t xml:space="preserve"> </t>
    </r>
    <r>
      <rPr>
        <sz val="11"/>
        <color theme="1"/>
        <rFont val="Calibri"/>
        <family val="2"/>
      </rPr>
      <t>°</t>
    </r>
    <r>
      <rPr>
        <sz val="11"/>
        <color theme="1"/>
        <rFont val="Arial"/>
        <family val="2"/>
      </rPr>
      <t>C</t>
    </r>
  </si>
  <si>
    <t>Calculate yourself a Vol % at a freezing point:</t>
  </si>
  <si>
    <t>Error calculation</t>
  </si>
  <si>
    <r>
      <t>The ethanol concentration with freezing point at</t>
    </r>
    <r>
      <rPr>
        <b/>
        <sz val="11"/>
        <color rgb="FFFFC000"/>
        <rFont val="Arial"/>
        <family val="2"/>
      </rPr>
      <t> </t>
    </r>
    <r>
      <rPr>
        <b/>
        <i/>
        <sz val="11"/>
        <color rgb="FFFFC000"/>
        <rFont val="Arial"/>
        <family val="2"/>
      </rPr>
      <t xml:space="preserve">-20 </t>
    </r>
    <r>
      <rPr>
        <b/>
        <sz val="11"/>
        <color rgb="FFFFC000"/>
        <rFont val="Calibri"/>
        <family val="2"/>
      </rPr>
      <t>°</t>
    </r>
    <r>
      <rPr>
        <b/>
        <i/>
        <sz val="11"/>
        <color rgb="FFFFC000"/>
        <rFont val="Arial"/>
        <family val="2"/>
      </rPr>
      <t>C</t>
    </r>
    <r>
      <rPr>
        <sz val="11"/>
        <color rgb="FF000000"/>
        <rFont val="Arial"/>
        <family val="2"/>
      </rPr>
      <t> can be calculated by interpolating.</t>
    </r>
  </si>
  <si>
    <r>
      <t xml:space="preserve">Example - Ethanol Concentration at Freezing Point at </t>
    </r>
    <r>
      <rPr>
        <b/>
        <sz val="11"/>
        <color rgb="FFFFC000"/>
        <rFont val="Arial"/>
        <family val="2"/>
      </rPr>
      <t xml:space="preserve">-20 </t>
    </r>
    <r>
      <rPr>
        <b/>
        <sz val="11"/>
        <color rgb="FFFFC000"/>
        <rFont val="Calibri"/>
        <family val="2"/>
      </rPr>
      <t>°</t>
    </r>
    <r>
      <rPr>
        <b/>
        <sz val="11"/>
        <color rgb="FFFFC000"/>
        <rFont val="Arial"/>
        <family val="2"/>
      </rPr>
      <t>C.</t>
    </r>
  </si>
  <si>
    <r>
      <t>The concentration is between freezing point</t>
    </r>
    <r>
      <rPr>
        <sz val="11"/>
        <color rgb="FFFF0000"/>
        <rFont val="Arial"/>
        <family val="2"/>
      </rPr>
      <t> </t>
    </r>
    <r>
      <rPr>
        <i/>
        <sz val="11"/>
        <color rgb="FFFF0000"/>
        <rFont val="Arial"/>
        <family val="2"/>
      </rPr>
      <t xml:space="preserve">-15 </t>
    </r>
    <r>
      <rPr>
        <sz val="11"/>
        <color rgb="FFFF0000"/>
        <rFont val="Calibri"/>
        <family val="2"/>
      </rPr>
      <t>°</t>
    </r>
    <r>
      <rPr>
        <i/>
        <sz val="11"/>
        <color rgb="FFFF0000"/>
        <rFont val="Arial"/>
        <family val="2"/>
      </rPr>
      <t>C</t>
    </r>
    <r>
      <rPr>
        <sz val="11"/>
        <color rgb="FF000000"/>
        <rFont val="Arial"/>
        <family val="2"/>
      </rPr>
      <t> and </t>
    </r>
    <r>
      <rPr>
        <i/>
        <sz val="11"/>
        <color rgb="FFFF0000"/>
        <rFont val="Arial"/>
        <family val="2"/>
      </rPr>
      <t xml:space="preserve">-23 </t>
    </r>
    <r>
      <rPr>
        <sz val="11"/>
        <color rgb="FFFF0000"/>
        <rFont val="Calibri"/>
        <family val="2"/>
      </rPr>
      <t>°</t>
    </r>
    <r>
      <rPr>
        <i/>
        <sz val="11"/>
        <color rgb="FFFF0000"/>
        <rFont val="Arial"/>
        <family val="2"/>
      </rPr>
      <t>C</t>
    </r>
    <r>
      <rPr>
        <sz val="11"/>
        <color rgb="FF000000"/>
        <rFont val="Arial"/>
        <family val="2"/>
      </rPr>
      <t> in the table above.</t>
    </r>
  </si>
  <si>
    <t>Calculate the freezing point of the mixture below</t>
  </si>
  <si>
    <t>follows a straight line. This not necessary correct from 0 Vol % to 100 Vol %</t>
  </si>
  <si>
    <r>
      <t xml:space="preserve">Between 30 Vol % and 40 Vol % vs. -15 </t>
    </r>
    <r>
      <rPr>
        <sz val="11"/>
        <color rgb="FF000000"/>
        <rFont val="Calibri"/>
        <family val="2"/>
      </rPr>
      <t>°</t>
    </r>
    <r>
      <rPr>
        <sz val="11"/>
        <color rgb="FF000000"/>
        <rFont val="Arial"/>
        <family val="2"/>
      </rPr>
      <t xml:space="preserve">C and -23 </t>
    </r>
    <r>
      <rPr>
        <sz val="11"/>
        <color rgb="FF000000"/>
        <rFont val="Calibri"/>
        <family val="2"/>
      </rPr>
      <t>°</t>
    </r>
    <r>
      <rPr>
        <sz val="11"/>
        <color rgb="FF000000"/>
        <rFont val="Arial"/>
        <family val="2"/>
      </rPr>
      <t>C, it's almost a straight line</t>
    </r>
  </si>
  <si>
    <t>L =</t>
  </si>
  <si>
    <t>h =</t>
  </si>
  <si>
    <t xml:space="preserve"> x =</t>
  </si>
  <si>
    <t>H =</t>
  </si>
  <si>
    <t>k1 = k2</t>
  </si>
  <si>
    <t xml:space="preserve">k1 = L / H = </t>
  </si>
  <si>
    <t xml:space="preserve">k2 = x / h = </t>
  </si>
  <si>
    <t>L / H = x / h</t>
  </si>
  <si>
    <t>x = (L / H) * h</t>
  </si>
  <si>
    <t>Since the hypotenuse is a straight line, L / H resembles x / h.</t>
  </si>
  <si>
    <t>% Vol</t>
  </si>
  <si>
    <t>Alkohol</t>
  </si>
  <si>
    <t>g/ml</t>
  </si>
  <si>
    <t>m/l</t>
  </si>
  <si>
    <t>g</t>
  </si>
  <si>
    <t>% Mas</t>
  </si>
  <si>
    <t>0.992</t>
  </si>
  <si>
    <t>29.6</t>
  </si>
  <si>
    <t>Alcohol 100 % freezing point -114,3 ° C</t>
  </si>
  <si>
    <t>Alcohol</t>
  </si>
  <si>
    <t>Freezing point</t>
  </si>
  <si>
    <t>The freezing point of a mixture of water and alcohol</t>
  </si>
  <si>
    <t>a 12 grams</t>
  </si>
  <si>
    <t>Items</t>
  </si>
  <si>
    <t>Temperature °C</t>
  </si>
  <si>
    <t>A mixture of 1000 ml of alcohol and water at 20 ° C</t>
  </si>
  <si>
    <t>Density</t>
  </si>
  <si>
    <t>g/cm³ = g/ml</t>
  </si>
  <si>
    <r>
      <t>Water 100 % density (4</t>
    </r>
    <r>
      <rPr>
        <sz val="11"/>
        <color theme="1"/>
        <rFont val="Calibri"/>
        <family val="2"/>
      </rPr>
      <t>°</t>
    </r>
    <r>
      <rPr>
        <sz val="11"/>
        <color theme="1"/>
        <rFont val="Arial"/>
        <family val="2"/>
      </rPr>
      <t>C)</t>
    </r>
  </si>
  <si>
    <t>(((40-30)/(-23+15))*(-20+15))+30=</t>
  </si>
  <si>
    <t>Alcohol Chemistry:</t>
  </si>
  <si>
    <t>COPYRIGHT © 2017</t>
  </si>
  <si>
    <t>3 stk. reagensglas på diameter :</t>
  </si>
  <si>
    <t>cm</t>
  </si>
  <si>
    <t>og højde</t>
  </si>
  <si>
    <t>Volumen:</t>
  </si>
  <si>
    <t>Areal * L =</t>
  </si>
  <si>
    <r>
      <t xml:space="preserve">2 * </t>
    </r>
    <r>
      <rPr>
        <sz val="14"/>
        <color theme="1"/>
        <rFont val="Calibri"/>
        <family val="2"/>
      </rPr>
      <t>Π * r² * h=</t>
    </r>
  </si>
  <si>
    <t>Liter</t>
  </si>
  <si>
    <t>500 ml</t>
  </si>
  <si>
    <t>Prøv at tænke på en stor kasse fyldt med fodbolde og en anden kasse fyldt med golfkugler. Hæld golfkuglerne</t>
  </si>
  <si>
    <t>Molvægt</t>
  </si>
  <si>
    <t>op til fodboldene, så vil man se disse golfkugler indtage en plads mellem fodboldene inden overfladen på</t>
  </si>
  <si>
    <t>18,016 g/mol</t>
  </si>
  <si>
    <t>46,07 g/mol</t>
  </si>
  <si>
    <t>Højde</t>
  </si>
  <si>
    <t>Mistet rumfang</t>
  </si>
  <si>
    <t>Diameter cm</t>
  </si>
  <si>
    <t>www.walter-lystfisker.dk</t>
  </si>
  <si>
    <t>Findes der en enkelt formel for at beregne alkoholprocenten, når man blander to eller flere vine med forskellige alkoholprocenter? Hvis jeg har en vin på 9% og en på 15%, hvor meget skal jeg tage af hver, for f.eks. at få en blanding på 13%?</t>
  </si>
  <si>
    <t>Kom mindre 9% vin i blandingen eller mere 15% vin i blandingen. Du kan vælge ud fra den mængde vin du har.</t>
  </si>
  <si>
    <t>Reg. No. 1236</t>
  </si>
  <si>
    <t xml:space="preserve">https://www.handymath.com/cgi-bin/ethanolWaterMixer23.cgi?convst1vol=L&amp;convst2vol=L&amp;convfnlvol=L&amp;st1=50&amp;st1conc=50&amp;st2=10&amp;st2conc=50&amp;fnl=&amp;fnlconc=&amp;submit=Reset&amp;volwght=Weight </t>
  </si>
  <si>
    <t>Calculation of vol. % in a Spice Schnapps when two alcohols with different % strengths and different amounts are mixed</t>
  </si>
  <si>
    <t>Mix alcohol and water</t>
  </si>
  <si>
    <t>Mix two alcohols</t>
  </si>
  <si>
    <t>Handymath</t>
  </si>
  <si>
    <t xml:space="preserve">https://www.handymath.com/mission.html </t>
  </si>
  <si>
    <t>Vand og ethanol blanding</t>
  </si>
  <si>
    <t>Hver reagensglas indeholder:</t>
  </si>
  <si>
    <t>Forklaring på, hvorfor total volumen bliver mindre, når 500 ml 100% ethanol blandes med 500 ml rent vand.</t>
  </si>
  <si>
    <t>tv.</t>
  </si>
  <si>
    <t>th.</t>
  </si>
  <si>
    <t>Man skulle forvente en volumen på 1000 ml = 1 liter, men vi får kun 964,674 ml = 0,964674 liter</t>
  </si>
  <si>
    <t>Rent vand</t>
  </si>
  <si>
    <t>Ethanol 100%</t>
  </si>
  <si>
    <t>finde plads mellem de store ethanolmolekyler først. Når pladsen er fuld udnyttet bliver blandingen homogen</t>
  </si>
  <si>
    <r>
      <t>H</t>
    </r>
    <r>
      <rPr>
        <sz val="12"/>
        <color theme="1"/>
        <rFont val="Calibri"/>
        <family val="2"/>
      </rPr>
      <t>₂O</t>
    </r>
  </si>
  <si>
    <r>
      <t>C</t>
    </r>
    <r>
      <rPr>
        <sz val="12"/>
        <color theme="1"/>
        <rFont val="Calibri"/>
        <family val="2"/>
      </rPr>
      <t>₂H₆O</t>
    </r>
  </si>
  <si>
    <t>Vandmolekyle</t>
  </si>
  <si>
    <t>fodboldene stiger. Man kan bare ikke addere de oprindelige rumfang. Jeg plejer at sige, "Skæg" for sig og "Snot" for sig.</t>
  </si>
  <si>
    <t>Ethanolmolekyle</t>
  </si>
  <si>
    <t>Vandmolekyle og Ethanolmolekyle</t>
  </si>
  <si>
    <r>
      <t xml:space="preserve">Udarbejdet af Jørgen Walter </t>
    </r>
    <r>
      <rPr>
        <b/>
        <sz val="14"/>
        <color indexed="8"/>
        <rFont val="Calibri"/>
        <family val="2"/>
      </rPr>
      <t>©</t>
    </r>
  </si>
  <si>
    <t>0,28 nm bred</t>
  </si>
  <si>
    <t>0,4 nm bred</t>
  </si>
  <si>
    <t>0,96 nm lang</t>
  </si>
  <si>
    <t>1,2 nm lang</t>
  </si>
  <si>
    <t>Vand tv. og ethanol th. hældes i reagensglasset i midten. Det gule felt viser vandmolekylerne, som diffunder ind i ethanolmolekylerne, derved bliver rumfanget mindre. Det hvide felt repræsentere det mistet rumfang.</t>
  </si>
  <si>
    <t>Her har vi  1000 ml 96% alkohol, som vi kan købe til vores hobby. Blå del repræsenterer 4% vand og rød del repræsentere 96% alkohol.</t>
  </si>
  <si>
    <t>Vandmolekylerne udgør 4% af rumfanget 40 ml.</t>
  </si>
  <si>
    <t>Ethanolmolekyle udgør 96% af rumfanget 960 ml.</t>
  </si>
  <si>
    <t>Derfor ses, når 500 ml 100% alkohol blandes med 500 ml rent vand, opnås der kun en blanding på 960 ml (964,674 ml).</t>
  </si>
  <si>
    <t>Det var lidt af en forklaring på fænomenet og jeg håber I fik noget ud af forklaringen på denne.</t>
  </si>
  <si>
    <t>En læser havde dette spørgsmål:</t>
  </si>
  <si>
    <r>
      <t xml:space="preserve">Dette diagram viser volumen af </t>
    </r>
    <r>
      <rPr>
        <b/>
        <sz val="12"/>
        <color rgb="FFFF0000"/>
        <rFont val="Calibri"/>
        <family val="2"/>
        <scheme val="minor"/>
      </rPr>
      <t>alkohol</t>
    </r>
    <r>
      <rPr>
        <sz val="12"/>
        <color theme="1"/>
        <rFont val="Calibri"/>
        <family val="2"/>
        <scheme val="minor"/>
      </rPr>
      <t xml:space="preserve"> og </t>
    </r>
    <r>
      <rPr>
        <b/>
        <sz val="12"/>
        <color rgb="FF0070C0"/>
        <rFont val="Calibri"/>
        <family val="2"/>
        <scheme val="minor"/>
      </rPr>
      <t>vand</t>
    </r>
    <r>
      <rPr>
        <sz val="12"/>
        <color theme="1"/>
        <rFont val="Calibri"/>
        <family val="2"/>
        <scheme val="minor"/>
      </rPr>
      <t>, når man blander disse</t>
    </r>
  </si>
  <si>
    <t xml:space="preserve">i forskellige forhold. Vi begynder med at hælde 50 ml alkohol i et </t>
  </si>
  <si>
    <t>målebæger og dernæst 950 ml vand. Man forventede måske 1000 ml.</t>
  </si>
  <si>
    <t>Men vi aflæser kun 997 ml total volumen. Forklaring ovenfor.</t>
  </si>
  <si>
    <t>Den røde kurve er alkohol med en *styrke på 100 % og den blå kurve</t>
  </si>
  <si>
    <t>Vi laver en ny test med 100 ml alkohol 900 ml vand og aflæser 993 ml</t>
  </si>
  <si>
    <t>Vi fortsætter testen og ser, når vi kommer til 450 ml alkohol begynder</t>
  </si>
  <si>
    <t>kurven at flade ud indtil 600 ml alkohol. Her imellem er kurven næsten</t>
  </si>
  <si>
    <t>vandret. Kurven begynder at stige igen ved 600 ml alkohol. Vi finder ved</t>
  </si>
  <si>
    <t>500 ml alkohol og 500 ml vand, at kurven er på det laveste 964,67484 ml.</t>
  </si>
  <si>
    <t>Det skal nævnes, at alkoholen på 100% i forsøget, ikke er en normal</t>
  </si>
  <si>
    <t>alkohol, men en teknisk alkohol, fordi man kun ved normal destillation</t>
  </si>
  <si>
    <t>kan opnå en alkohol på 96,46 %. Hvilket betyder, at den sidste rest er</t>
  </si>
  <si>
    <t>vand på 3,54 %, som ikke kan destilleres væk. Der er dog nogle industrier, som</t>
  </si>
  <si>
    <t>har brug for vandfri alkohol. Det kan gøres ved at tilsætte lidt benzen til</t>
  </si>
  <si>
    <t>96,46 % alkohol og 3,54 % vand. Blandingen kaldes "Azeotrop". Ved at</t>
  </si>
  <si>
    <t>destillere denne azeotrop blanding, fås en vandfri alkohol på 99,9 %.</t>
  </si>
  <si>
    <t>NB: I mine optegnelser kalder jeg det for 100 %, som er absolut alkohol vol. %.</t>
  </si>
  <si>
    <t>I handlen kan vi købe "Fin sprit", "Vinånd" eller  "96% Alkohol" til vores hobby.</t>
  </si>
  <si>
    <t>Jeg viser dette, fordi det har indflydelse på "Correction Factor" på Ark</t>
  </si>
  <si>
    <t xml:space="preserve">https://denstoredanske.lex.dk/azeotrop </t>
  </si>
  <si>
    <t>*** Krakning af alkohol læs om dette</t>
  </si>
  <si>
    <t xml:space="preserve">http://indtryklabs.dk/alkokemiolle/alkoholfremstilling/teknisk-alkohol/ </t>
  </si>
  <si>
    <r>
      <rPr>
        <b/>
        <sz val="14"/>
        <color rgb="FFFF0000"/>
        <rFont val="Calibri"/>
        <family val="2"/>
        <scheme val="minor"/>
      </rPr>
      <t>Alkohol #1</t>
    </r>
    <r>
      <rPr>
        <b/>
        <sz val="14"/>
        <color theme="1"/>
        <rFont val="Calibri"/>
        <family val="2"/>
        <scheme val="minor"/>
      </rPr>
      <t xml:space="preserve"> og </t>
    </r>
    <r>
      <rPr>
        <b/>
        <sz val="14"/>
        <color rgb="FF0070C0"/>
        <rFont val="Calibri"/>
        <family val="2"/>
        <scheme val="minor"/>
      </rPr>
      <t>Vand #2</t>
    </r>
  </si>
  <si>
    <r>
      <t xml:space="preserve">Total volume i ml for alkohol og vand, når de blandes i forskellige mængder ved 20 </t>
    </r>
    <r>
      <rPr>
        <sz val="16"/>
        <color theme="1"/>
        <rFont val="Calibri"/>
        <family val="2"/>
      </rPr>
      <t>⁰C</t>
    </r>
  </si>
  <si>
    <t>Alkohol #1 - 100% [ml]</t>
  </si>
  <si>
    <t>Vand #2 - 0% [ml]</t>
  </si>
  <si>
    <t>Volume total [ml] afrundet</t>
  </si>
  <si>
    <t>Volume total [ml]</t>
  </si>
  <si>
    <t>Styrke % total</t>
  </si>
  <si>
    <t>Density g/mL</t>
  </si>
  <si>
    <t>21 målepunkter</t>
  </si>
  <si>
    <t>ml alcohol / ml total volume  %  =</t>
  </si>
  <si>
    <t>g alcohol / g total weight %  =</t>
  </si>
  <si>
    <t xml:space="preserve">Den blå farve er rent vand og den røde farve er 100% ethanol. Når disse to væsker blandes, vil de små vandmolekyler </t>
  </si>
  <si>
    <t>og volumen stabilisere sig på ca. 964,674 ml og giver en alkohol procent på 51,8 vol. % og en massefylde på 0,9250 g/ml.</t>
  </si>
  <si>
    <t>Hermed ses, når vi har en 100% alkohol og vil blande rent vand i denne, vil de første 40 ml rent vand ikke forøge volumen på blandingen.</t>
  </si>
  <si>
    <t>Ja! det gør der.  Gå ind på ark "Alkohol" og indsæt 9% og 15% i celle C4 og C5. Indsæt 1000 ml i cellerne B4 og B5. Aflæs alkohol styrken i celle C6 til 12%. Der er to muligheder for at komme op på 13% alkohol i vinen.</t>
  </si>
  <si>
    <r>
      <t xml:space="preserve">Jeg vælger her </t>
    </r>
    <r>
      <rPr>
        <b/>
        <sz val="14"/>
        <color theme="1"/>
        <rFont val="Calibri"/>
        <family val="2"/>
        <scheme val="minor"/>
      </rPr>
      <t>mindre</t>
    </r>
    <r>
      <rPr>
        <sz val="14"/>
        <color theme="1"/>
        <rFont val="Calibri"/>
        <family val="2"/>
        <scheme val="minor"/>
      </rPr>
      <t xml:space="preserve"> 9% vin og foretager en "Hvad hvis analyse" m.h.t. C6 og B4. C6 skal være 13% ved at ændre mængden af vin i celle B4. Resultatet bliver 506 ml 9% og 1000 ml 15% vin. Giver en vin på 13% alkohol.</t>
    </r>
  </si>
  <si>
    <r>
      <t xml:space="preserve">Jeg vælger her </t>
    </r>
    <r>
      <rPr>
        <b/>
        <sz val="14"/>
        <color theme="1"/>
        <rFont val="Calibri"/>
        <family val="2"/>
        <scheme val="minor"/>
      </rPr>
      <t>mere</t>
    </r>
    <r>
      <rPr>
        <sz val="14"/>
        <color theme="1"/>
        <rFont val="Calibri"/>
        <family val="2"/>
        <scheme val="minor"/>
      </rPr>
      <t xml:space="preserve"> 15% vin og foretager en "Hvad hvis analyse" m.h.t. C6 og B5. C6 skal være 13% ved at ændre mængden af vin i celle B5. Resultatet bliver 1000 ml 9% og 1933  ml 15% vin. Giver en vin på 13% alkohol.</t>
    </r>
  </si>
  <si>
    <t>Mixture total Volume ml &amp; Vol. %</t>
  </si>
  <si>
    <t>Weight mixture density g/ml:</t>
  </si>
  <si>
    <t>Weight of mixture / Volume of mixture =</t>
  </si>
  <si>
    <t>g / ml</t>
  </si>
  <si>
    <t>Total styrke i %</t>
  </si>
  <si>
    <t xml:space="preserve">Correction factor </t>
  </si>
  <si>
    <t>Density g/ml</t>
  </si>
  <si>
    <r>
      <t xml:space="preserve">Calculation of percentage of alcohol, total volume and density in a mixture of water at 15 </t>
    </r>
    <r>
      <rPr>
        <b/>
        <sz val="14"/>
        <color theme="1"/>
        <rFont val="Calibri"/>
        <family val="2"/>
      </rPr>
      <t>°</t>
    </r>
    <r>
      <rPr>
        <b/>
        <sz val="14"/>
        <color theme="1"/>
        <rFont val="Arial"/>
        <family val="2"/>
      </rPr>
      <t xml:space="preserve">C </t>
    </r>
  </si>
  <si>
    <t>Insert values into the yellow cells</t>
  </si>
  <si>
    <r>
      <t>(((</t>
    </r>
    <r>
      <rPr>
        <b/>
        <i/>
        <sz val="11"/>
        <color rgb="FF0070C0"/>
        <rFont val="Arial"/>
        <family val="2"/>
      </rPr>
      <t>40%</t>
    </r>
    <r>
      <rPr>
        <i/>
        <sz val="11"/>
        <color rgb="FF000000"/>
        <rFont val="Arial"/>
        <family val="2"/>
      </rPr>
      <t>)-(</t>
    </r>
    <r>
      <rPr>
        <b/>
        <i/>
        <sz val="11"/>
        <color rgb="FF0070C0"/>
        <rFont val="Arial"/>
        <family val="2"/>
      </rPr>
      <t>30%</t>
    </r>
    <r>
      <rPr>
        <i/>
        <sz val="11"/>
        <color rgb="FF000000"/>
        <rFont val="Arial"/>
        <family val="2"/>
      </rPr>
      <t>))/(</t>
    </r>
    <r>
      <rPr>
        <b/>
        <i/>
        <sz val="11"/>
        <color rgb="FFFF0000"/>
        <rFont val="Arial"/>
        <family val="2"/>
      </rPr>
      <t>(-23</t>
    </r>
    <r>
      <rPr>
        <b/>
        <sz val="11"/>
        <color rgb="FFFF0000"/>
        <rFont val="Calibri"/>
        <family val="2"/>
      </rPr>
      <t>°</t>
    </r>
    <r>
      <rPr>
        <b/>
        <i/>
        <sz val="11"/>
        <color rgb="FFFF0000"/>
        <rFont val="Arial"/>
        <family val="2"/>
      </rPr>
      <t>C</t>
    </r>
    <r>
      <rPr>
        <i/>
        <sz val="11"/>
        <color rgb="FF000000"/>
        <rFont val="Arial"/>
        <family val="2"/>
      </rPr>
      <t>)-(</t>
    </r>
    <r>
      <rPr>
        <b/>
        <i/>
        <sz val="11"/>
        <color rgb="FFFF0000"/>
        <rFont val="Arial"/>
        <family val="2"/>
      </rPr>
      <t>-15</t>
    </r>
    <r>
      <rPr>
        <b/>
        <sz val="11"/>
        <color rgb="FFFF0000"/>
        <rFont val="Calibri"/>
        <family val="2"/>
      </rPr>
      <t>°</t>
    </r>
    <r>
      <rPr>
        <b/>
        <i/>
        <sz val="11"/>
        <color rgb="FFFF0000"/>
        <rFont val="Arial"/>
        <family val="2"/>
      </rPr>
      <t>C</t>
    </r>
    <r>
      <rPr>
        <i/>
        <sz val="11"/>
        <color rgb="FF000000"/>
        <rFont val="Arial"/>
        <family val="2"/>
      </rPr>
      <t>)))*((</t>
    </r>
    <r>
      <rPr>
        <b/>
        <i/>
        <sz val="11"/>
        <color rgb="FFFF0000"/>
        <rFont val="Arial"/>
        <family val="2"/>
      </rPr>
      <t>-15</t>
    </r>
    <r>
      <rPr>
        <b/>
        <sz val="11"/>
        <color rgb="FFFF0000"/>
        <rFont val="Calibri"/>
        <family val="2"/>
      </rPr>
      <t>°</t>
    </r>
    <r>
      <rPr>
        <b/>
        <i/>
        <sz val="11"/>
        <color rgb="FFFF0000"/>
        <rFont val="Arial"/>
        <family val="2"/>
      </rPr>
      <t>C</t>
    </r>
    <r>
      <rPr>
        <i/>
        <sz val="11"/>
        <color rgb="FF000000"/>
        <rFont val="Arial"/>
        <family val="2"/>
      </rPr>
      <t>)-(</t>
    </r>
    <r>
      <rPr>
        <b/>
        <i/>
        <sz val="11"/>
        <color rgb="FFFFC000"/>
        <rFont val="Arial"/>
        <family val="2"/>
      </rPr>
      <t>-20</t>
    </r>
    <r>
      <rPr>
        <b/>
        <sz val="11"/>
        <color rgb="FFFFC000"/>
        <rFont val="Calibri"/>
        <family val="2"/>
      </rPr>
      <t>°</t>
    </r>
    <r>
      <rPr>
        <b/>
        <i/>
        <sz val="11"/>
        <color rgb="FFFFC000"/>
        <rFont val="Arial"/>
        <family val="2"/>
      </rPr>
      <t>C</t>
    </r>
    <r>
      <rPr>
        <i/>
        <sz val="11"/>
        <color rgb="FF000000"/>
        <rFont val="Arial"/>
        <family val="2"/>
      </rPr>
      <t>))+</t>
    </r>
    <r>
      <rPr>
        <b/>
        <i/>
        <sz val="11"/>
        <color rgb="FF0070C0"/>
        <rFont val="Arial"/>
        <family val="2"/>
      </rPr>
      <t>30%</t>
    </r>
    <r>
      <rPr>
        <i/>
        <sz val="11"/>
        <color rgb="FF000000"/>
        <rFont val="Arial"/>
        <family val="2"/>
      </rPr>
      <t>=</t>
    </r>
    <r>
      <rPr>
        <b/>
        <i/>
        <u/>
        <sz val="11"/>
        <color rgb="FFFF0000"/>
        <rFont val="Arial"/>
        <family val="2"/>
      </rPr>
      <t>36,3</t>
    </r>
    <r>
      <rPr>
        <b/>
        <i/>
        <sz val="11"/>
        <color rgb="FFFF0000"/>
        <rFont val="Arial"/>
        <family val="2"/>
      </rPr>
      <t> %</t>
    </r>
  </si>
  <si>
    <t xml:space="preserve">Alkohol celle L9. Jeg har lavet 21 værdier, som følger procenten, når vi </t>
  </si>
  <si>
    <t>blander alkohol og vand.</t>
  </si>
  <si>
    <t>Når vi blander 2 alkoholer er "Corrections Factor" 100%.</t>
  </si>
  <si>
    <t>Nøjagtigheden til vores brug er fuldt tilstrækkeligt.</t>
  </si>
  <si>
    <t>Mix two alcohols or Mix alcohol and water</t>
  </si>
  <si>
    <t>NB: Når vi blander to slags vin eller to slags alkoholer med forskellige alkohol styrker, skal celle L9 på ark "Alkohol" sættes til 100% ved hjælp af "Datavalidering" knappen:</t>
  </si>
  <si>
    <t xml:space="preserve">NB: Når vi blander rent vand og 100% alkohol, skal celle L9 på ark "Alkohol" sættes til 96,4674% ved hjælp af "Datavalidering" knappen: </t>
  </si>
  <si>
    <t>Auxiliary table for determining the alcohol percentage</t>
  </si>
  <si>
    <t>Water</t>
  </si>
  <si>
    <t>Alcohol in %</t>
  </si>
  <si>
    <t>The Engineering ToolBox</t>
  </si>
  <si>
    <t xml:space="preserve">https://www.engineeringtoolbox.com/ethanol-water-d_989.html </t>
  </si>
  <si>
    <r>
      <t>er rent **destilleret vand . Den</t>
    </r>
    <r>
      <rPr>
        <sz val="12"/>
        <color rgb="FF7030A0"/>
        <rFont val="Calibri"/>
        <family val="2"/>
        <scheme val="minor"/>
      </rPr>
      <t xml:space="preserve"> </t>
    </r>
    <r>
      <rPr>
        <b/>
        <sz val="12"/>
        <color rgb="FF7030A0"/>
        <rFont val="Calibri"/>
        <family val="2"/>
        <scheme val="minor"/>
      </rPr>
      <t>lilla kurve</t>
    </r>
    <r>
      <rPr>
        <sz val="12"/>
        <color theme="1"/>
        <rFont val="Calibri"/>
        <family val="2"/>
        <scheme val="minor"/>
      </rPr>
      <t xml:space="preserve"> er de aflæste værdier.</t>
    </r>
  </si>
  <si>
    <t>*100% alkohol kan ikke fremstilles kun 99,9% ved azeotrop destillation.</t>
  </si>
  <si>
    <t>** Destilleret vand er rent vand</t>
  </si>
  <si>
    <t>Datavalidering knappen på ark "Alkohol"</t>
  </si>
  <si>
    <t>Denne side bliver ikke oversat til Engelsk  -  This page will not be translated into English</t>
  </si>
  <si>
    <t>Denne blanding på 96% alkohol kan ikke destilleres mere for at få 100% alkohol. Blandingen kaldes "Azeotrop" men med tilsat benzen</t>
  </si>
  <si>
    <t>kan blandingen  destilleres til 99,9% alkohol. Teknisk alkohol.</t>
  </si>
  <si>
    <t>Correction factor read sheet "Tegn" cells A50 and A51</t>
  </si>
  <si>
    <t>Density from the sheet "Frys"</t>
  </si>
  <si>
    <t>The mixture freezing point from the sheet "Frys"</t>
  </si>
  <si>
    <t>Mix 500 ml of pure water and 500 ml of pure alcohol and measure the total volume. It will not be 1000 ml as expected, but only approx. 964,675 ml (96,4675%)</t>
  </si>
  <si>
    <t>Choose below which mixture you have - First step</t>
  </si>
</sst>
</file>

<file path=xl/styles.xml><?xml version="1.0" encoding="utf-8"?>
<styleSheet xmlns="http://schemas.openxmlformats.org/spreadsheetml/2006/main">
  <numFmts count="9">
    <numFmt numFmtId="164" formatCode="0.0%"/>
    <numFmt numFmtId="165" formatCode="_ * #,##0.000_ ;_ * \-#,##0.000_ ;_ * &quot;-&quot;???_ ;_ @_ "/>
    <numFmt numFmtId="166" formatCode="0.000"/>
    <numFmt numFmtId="167" formatCode="0.0000"/>
    <numFmt numFmtId="168" formatCode="0.0"/>
    <numFmt numFmtId="169" formatCode="0.00000"/>
    <numFmt numFmtId="170" formatCode="0.000%"/>
    <numFmt numFmtId="171" formatCode="0.0000%"/>
    <numFmt numFmtId="172" formatCode="0.00000%"/>
  </numFmts>
  <fonts count="73">
    <font>
      <sz val="11"/>
      <color theme="1"/>
      <name val="Calibri"/>
      <family val="2"/>
      <scheme val="minor"/>
    </font>
    <font>
      <sz val="11"/>
      <color theme="1"/>
      <name val="Calibri"/>
      <family val="2"/>
      <scheme val="minor"/>
    </font>
    <font>
      <u/>
      <sz val="11"/>
      <color theme="10"/>
      <name val="Calibri"/>
      <family val="2"/>
    </font>
    <font>
      <b/>
      <sz val="14"/>
      <color theme="1"/>
      <name val="Arial"/>
      <family val="2"/>
    </font>
    <font>
      <b/>
      <sz val="14"/>
      <color theme="1"/>
      <name val="Calibri"/>
      <family val="2"/>
    </font>
    <font>
      <sz val="12"/>
      <color theme="1"/>
      <name val="Calibri"/>
      <family val="2"/>
      <scheme val="minor"/>
    </font>
    <font>
      <sz val="12"/>
      <name val="Calibri"/>
      <family val="2"/>
      <scheme val="minor"/>
    </font>
    <font>
      <b/>
      <sz val="12"/>
      <color rgb="FFFF0000"/>
      <name val="Calibri"/>
      <family val="2"/>
      <scheme val="minor"/>
    </font>
    <font>
      <b/>
      <sz val="12"/>
      <color rgb="FF0070C0"/>
      <name val="Calibri"/>
      <family val="2"/>
      <scheme val="minor"/>
    </font>
    <font>
      <b/>
      <sz val="12"/>
      <color theme="1"/>
      <name val="Arial"/>
      <family val="2"/>
    </font>
    <font>
      <b/>
      <sz val="12"/>
      <color rgb="FF222222"/>
      <name val="Arial"/>
      <family val="2"/>
    </font>
    <font>
      <b/>
      <sz val="11"/>
      <color theme="1"/>
      <name val="Arial"/>
      <family val="2"/>
    </font>
    <font>
      <sz val="11"/>
      <color theme="1"/>
      <name val="Arial"/>
      <family val="2"/>
    </font>
    <font>
      <u/>
      <sz val="11"/>
      <color theme="10"/>
      <name val="Arial"/>
      <family val="2"/>
    </font>
    <font>
      <sz val="11"/>
      <name val="Arial"/>
      <family val="2"/>
    </font>
    <font>
      <sz val="11"/>
      <color rgb="FFFF0000"/>
      <name val="Arial"/>
      <family val="2"/>
    </font>
    <font>
      <sz val="11"/>
      <color rgb="FF00B050"/>
      <name val="Arial"/>
      <family val="2"/>
    </font>
    <font>
      <sz val="11"/>
      <color rgb="FF0070C0"/>
      <name val="Arial"/>
      <family val="2"/>
    </font>
    <font>
      <sz val="11"/>
      <color rgb="FF222222"/>
      <name val="Arial"/>
      <family val="2"/>
    </font>
    <font>
      <b/>
      <sz val="11"/>
      <color rgb="FFFF0000"/>
      <name val="Arial"/>
      <family val="2"/>
    </font>
    <font>
      <sz val="11"/>
      <color theme="2"/>
      <name val="Arial"/>
      <family val="2"/>
    </font>
    <font>
      <b/>
      <sz val="11"/>
      <name val="Arial"/>
      <family val="2"/>
    </font>
    <font>
      <sz val="11"/>
      <color rgb="FF000000"/>
      <name val="Arial"/>
      <family val="2"/>
    </font>
    <font>
      <i/>
      <sz val="11"/>
      <color rgb="FF000000"/>
      <name val="Arial"/>
      <family val="2"/>
    </font>
    <font>
      <sz val="11"/>
      <color rgb="FF000000"/>
      <name val="Calibri"/>
      <family val="2"/>
    </font>
    <font>
      <i/>
      <sz val="11"/>
      <color rgb="FFFF0000"/>
      <name val="Arial"/>
      <family val="2"/>
    </font>
    <font>
      <sz val="11"/>
      <color rgb="FFFF0000"/>
      <name val="Calibri"/>
      <family val="2"/>
    </font>
    <font>
      <sz val="12"/>
      <color rgb="FF222222"/>
      <name val="Arial"/>
      <family val="2"/>
    </font>
    <font>
      <sz val="11"/>
      <color theme="1"/>
      <name val="Calibri"/>
      <family val="2"/>
    </font>
    <font>
      <b/>
      <i/>
      <u/>
      <sz val="11"/>
      <color rgb="FFFF0000"/>
      <name val="Arial"/>
      <family val="2"/>
    </font>
    <font>
      <b/>
      <i/>
      <sz val="11"/>
      <color rgb="FFFF0000"/>
      <name val="Arial"/>
      <family val="2"/>
    </font>
    <font>
      <i/>
      <u/>
      <sz val="11"/>
      <color theme="1"/>
      <name val="Arial"/>
      <family val="2"/>
    </font>
    <font>
      <b/>
      <sz val="11"/>
      <color rgb="FFFFC000"/>
      <name val="Arial"/>
      <family val="2"/>
    </font>
    <font>
      <b/>
      <sz val="11"/>
      <color rgb="FFFFC000"/>
      <name val="Calibri"/>
      <family val="2"/>
    </font>
    <font>
      <b/>
      <i/>
      <sz val="11"/>
      <color rgb="FFFFC000"/>
      <name val="Arial"/>
      <family val="2"/>
    </font>
    <font>
      <b/>
      <sz val="12"/>
      <color rgb="FFFFC000"/>
      <name val="Arial"/>
      <family val="2"/>
    </font>
    <font>
      <b/>
      <sz val="11"/>
      <color rgb="FF0070C0"/>
      <name val="Arial"/>
      <family val="2"/>
    </font>
    <font>
      <b/>
      <i/>
      <sz val="11"/>
      <color rgb="FF0070C0"/>
      <name val="Arial"/>
      <family val="2"/>
    </font>
    <font>
      <b/>
      <sz val="11"/>
      <color rgb="FFFF0000"/>
      <name val="Calibri"/>
      <family val="2"/>
    </font>
    <font>
      <sz val="12"/>
      <color rgb="FF0070C0"/>
      <name val="Calibri"/>
      <family val="2"/>
      <scheme val="minor"/>
    </font>
    <font>
      <sz val="12"/>
      <color rgb="FF0070C0"/>
      <name val="Arial"/>
      <family val="2"/>
    </font>
    <font>
      <sz val="18"/>
      <color rgb="FF000000"/>
      <name val="Calibri"/>
      <family val="2"/>
      <scheme val="minor"/>
    </font>
    <font>
      <sz val="18"/>
      <color theme="1"/>
      <name val="Calibri"/>
      <family val="2"/>
      <scheme val="minor"/>
    </font>
    <font>
      <sz val="18"/>
      <color rgb="FF222222"/>
      <name val="Calibri"/>
      <family val="2"/>
      <scheme val="minor"/>
    </font>
    <font>
      <b/>
      <sz val="16"/>
      <color theme="1"/>
      <name val="Calibri"/>
      <family val="2"/>
      <scheme val="minor"/>
    </font>
    <font>
      <sz val="14"/>
      <color theme="1"/>
      <name val="Calibri"/>
      <family val="2"/>
      <scheme val="minor"/>
    </font>
    <font>
      <b/>
      <sz val="14"/>
      <color rgb="FFFF0000"/>
      <name val="Calibri"/>
      <family val="2"/>
      <scheme val="minor"/>
    </font>
    <font>
      <sz val="14"/>
      <color rgb="FF252525"/>
      <name val="Calibri"/>
      <family val="2"/>
      <scheme val="minor"/>
    </font>
    <font>
      <sz val="14"/>
      <color theme="1"/>
      <name val="Calibri"/>
      <family val="2"/>
    </font>
    <font>
      <u/>
      <sz val="14"/>
      <color theme="10"/>
      <name val="Calibri"/>
      <family val="2"/>
    </font>
    <font>
      <sz val="11"/>
      <color theme="0"/>
      <name val="Calibri"/>
      <family val="2"/>
      <scheme val="minor"/>
    </font>
    <font>
      <sz val="12"/>
      <color theme="0"/>
      <name val="Calibri"/>
      <family val="2"/>
      <scheme val="minor"/>
    </font>
    <font>
      <b/>
      <sz val="14"/>
      <color theme="1"/>
      <name val="Calibri"/>
      <family val="2"/>
      <scheme val="minor"/>
    </font>
    <font>
      <u/>
      <sz val="14"/>
      <name val="Calibri"/>
      <family val="2"/>
    </font>
    <font>
      <sz val="12"/>
      <color theme="1"/>
      <name val="Calibri"/>
      <family val="2"/>
    </font>
    <font>
      <b/>
      <sz val="14"/>
      <color indexed="8"/>
      <name val="Calibri"/>
      <family val="2"/>
    </font>
    <font>
      <sz val="12"/>
      <color rgb="FF7030A0"/>
      <name val="Calibri"/>
      <family val="2"/>
      <scheme val="minor"/>
    </font>
    <font>
      <b/>
      <sz val="12"/>
      <color rgb="FF7030A0"/>
      <name val="Calibri"/>
      <family val="2"/>
      <scheme val="minor"/>
    </font>
    <font>
      <b/>
      <sz val="14"/>
      <color rgb="FF0070C0"/>
      <name val="Calibri"/>
      <family val="2"/>
      <scheme val="minor"/>
    </font>
    <font>
      <sz val="16"/>
      <color theme="1"/>
      <name val="Calibri"/>
      <family val="2"/>
      <scheme val="minor"/>
    </font>
    <font>
      <sz val="16"/>
      <color theme="1"/>
      <name val="Calibri"/>
      <family val="2"/>
    </font>
    <font>
      <sz val="14"/>
      <color rgb="FF000000"/>
      <name val="Calibri"/>
      <family val="2"/>
      <scheme val="minor"/>
    </font>
    <font>
      <b/>
      <sz val="14"/>
      <color rgb="FF7030A0"/>
      <name val="Calibri"/>
      <family val="2"/>
      <scheme val="minor"/>
    </font>
    <font>
      <b/>
      <sz val="14"/>
      <color rgb="FFC00000"/>
      <name val="Calibri"/>
      <family val="2"/>
      <scheme val="minor"/>
    </font>
    <font>
      <b/>
      <sz val="14"/>
      <color rgb="FFFFC000"/>
      <name val="Calibri"/>
      <family val="2"/>
      <scheme val="minor"/>
    </font>
    <font>
      <sz val="12"/>
      <color theme="1"/>
      <name val="Arial"/>
      <family val="2"/>
    </font>
    <font>
      <sz val="11"/>
      <color theme="0" tint="-4.9989318521683403E-2"/>
      <name val="Calibri"/>
      <family val="2"/>
      <scheme val="minor"/>
    </font>
    <font>
      <b/>
      <sz val="14"/>
      <color rgb="FFFF0000"/>
      <name val="Arial"/>
      <family val="2"/>
    </font>
    <font>
      <u/>
      <sz val="11"/>
      <name val="Arial"/>
      <family val="2"/>
    </font>
    <font>
      <u val="double"/>
      <sz val="11"/>
      <name val="Arial"/>
      <family val="2"/>
    </font>
    <font>
      <u/>
      <sz val="12"/>
      <color theme="10"/>
      <name val="Calibri"/>
      <family val="2"/>
    </font>
    <font>
      <b/>
      <sz val="16"/>
      <color rgb="FFFF0000"/>
      <name val="Calibri"/>
      <family val="2"/>
      <scheme val="minor"/>
    </font>
    <font>
      <b/>
      <sz val="12"/>
      <color rgb="FFFF0000"/>
      <name val="Arial"/>
      <family val="2"/>
    </font>
  </fonts>
  <fills count="11">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theme="6" tint="0.59999389629810485"/>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04">
    <xf numFmtId="0" fontId="0" fillId="0" borderId="0" xfId="0"/>
    <xf numFmtId="0" fontId="5" fillId="0" borderId="0" xfId="0" applyFont="1"/>
    <xf numFmtId="0" fontId="12" fillId="4" borderId="0" xfId="0" applyFont="1" applyFill="1" applyProtection="1"/>
    <xf numFmtId="0" fontId="12" fillId="0" borderId="0" xfId="0" applyFont="1" applyProtection="1"/>
    <xf numFmtId="0" fontId="11" fillId="2" borderId="0" xfId="0" applyFont="1" applyFill="1" applyBorder="1" applyAlignment="1" applyProtection="1">
      <alignment horizontal="center" vertical="center"/>
    </xf>
    <xf numFmtId="0" fontId="12" fillId="2" borderId="0" xfId="0" applyFont="1" applyFill="1" applyBorder="1" applyProtection="1"/>
    <xf numFmtId="0" fontId="12" fillId="2" borderId="0"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12" fillId="2" borderId="6" xfId="0" applyFont="1" applyFill="1" applyBorder="1" applyProtection="1"/>
    <xf numFmtId="0" fontId="12" fillId="2" borderId="0" xfId="0" applyFont="1" applyFill="1" applyBorder="1" applyAlignment="1" applyProtection="1">
      <alignment horizontal="center" vertical="center" wrapText="1"/>
    </xf>
    <xf numFmtId="0" fontId="12" fillId="2" borderId="4" xfId="0" applyFont="1" applyFill="1" applyBorder="1" applyProtection="1"/>
    <xf numFmtId="0" fontId="13" fillId="2" borderId="0" xfId="1" applyFont="1" applyFill="1" applyBorder="1" applyAlignment="1" applyProtection="1"/>
    <xf numFmtId="2" fontId="12" fillId="2" borderId="0" xfId="2" applyNumberFormat="1" applyFont="1" applyFill="1" applyBorder="1" applyAlignment="1" applyProtection="1">
      <alignment horizontal="center" vertical="center"/>
    </xf>
    <xf numFmtId="164" fontId="12" fillId="2" borderId="0" xfId="2" applyNumberFormat="1" applyFont="1" applyFill="1" applyBorder="1" applyAlignment="1" applyProtection="1">
      <alignment vertical="center"/>
    </xf>
    <xf numFmtId="0" fontId="13" fillId="2" borderId="0" xfId="1" applyFont="1" applyFill="1" applyBorder="1" applyAlignment="1" applyProtection="1">
      <alignment horizontal="left"/>
    </xf>
    <xf numFmtId="0" fontId="14" fillId="2" borderId="0" xfId="0" applyFont="1" applyFill="1" applyBorder="1" applyProtection="1"/>
    <xf numFmtId="166" fontId="14" fillId="2" borderId="0" xfId="0" applyNumberFormat="1" applyFont="1" applyFill="1" applyBorder="1" applyAlignment="1" applyProtection="1">
      <alignment horizontal="center"/>
    </xf>
    <xf numFmtId="0" fontId="12" fillId="2" borderId="0" xfId="0" applyFont="1" applyFill="1" applyBorder="1" applyAlignment="1" applyProtection="1">
      <alignment horizontal="left"/>
    </xf>
    <xf numFmtId="0" fontId="12" fillId="2" borderId="4" xfId="0" applyFont="1" applyFill="1" applyBorder="1" applyAlignment="1" applyProtection="1">
      <alignment horizontal="left"/>
    </xf>
    <xf numFmtId="0" fontId="17" fillId="2" borderId="0" xfId="0" applyFont="1" applyFill="1" applyBorder="1" applyProtection="1"/>
    <xf numFmtId="0" fontId="12" fillId="2" borderId="0" xfId="0" applyFont="1" applyFill="1" applyProtection="1"/>
    <xf numFmtId="0" fontId="14" fillId="2" borderId="0" xfId="0" applyFont="1" applyFill="1" applyBorder="1" applyAlignment="1" applyProtection="1"/>
    <xf numFmtId="1" fontId="14" fillId="2" borderId="0" xfId="0" applyNumberFormat="1" applyFont="1" applyFill="1" applyBorder="1" applyAlignment="1" applyProtection="1">
      <alignment horizontal="center"/>
    </xf>
    <xf numFmtId="0" fontId="14" fillId="2" borderId="0" xfId="0" applyFont="1" applyFill="1" applyBorder="1" applyAlignment="1" applyProtection="1">
      <alignment horizontal="left"/>
    </xf>
    <xf numFmtId="0" fontId="16" fillId="2" borderId="0" xfId="0" applyFont="1" applyFill="1" applyBorder="1" applyProtection="1"/>
    <xf numFmtId="0" fontId="18" fillId="2" borderId="4" xfId="0" applyFont="1" applyFill="1" applyBorder="1" applyProtection="1"/>
    <xf numFmtId="168" fontId="12" fillId="2" borderId="0" xfId="0" applyNumberFormat="1" applyFont="1" applyFill="1" applyBorder="1" applyAlignment="1" applyProtection="1">
      <alignment horizontal="center"/>
    </xf>
    <xf numFmtId="0" fontId="14" fillId="2" borderId="4" xfId="0" applyFont="1" applyFill="1" applyBorder="1" applyProtection="1"/>
    <xf numFmtId="0" fontId="14" fillId="2" borderId="0" xfId="0" quotePrefix="1" applyFont="1" applyFill="1" applyBorder="1" applyAlignment="1" applyProtection="1">
      <alignment horizontal="center"/>
    </xf>
    <xf numFmtId="167" fontId="14" fillId="2" borderId="0" xfId="0" applyNumberFormat="1" applyFont="1" applyFill="1" applyBorder="1" applyAlignment="1" applyProtection="1">
      <alignment horizontal="center"/>
    </xf>
    <xf numFmtId="0" fontId="14" fillId="2" borderId="6" xfId="0" applyFont="1" applyFill="1" applyBorder="1" applyAlignment="1" applyProtection="1">
      <alignment horizontal="center"/>
    </xf>
    <xf numFmtId="0" fontId="12" fillId="2" borderId="8" xfId="0" applyFont="1" applyFill="1" applyBorder="1" applyProtection="1"/>
    <xf numFmtId="0" fontId="20" fillId="4" borderId="0" xfId="0" applyFont="1" applyFill="1" applyProtection="1"/>
    <xf numFmtId="0" fontId="21" fillId="0" borderId="0" xfId="0" applyFont="1" applyFill="1" applyBorder="1" applyProtection="1"/>
    <xf numFmtId="0" fontId="21" fillId="0" borderId="0" xfId="0" applyFont="1" applyFill="1" applyBorder="1" applyAlignment="1" applyProtection="1"/>
    <xf numFmtId="170" fontId="14" fillId="2" borderId="0" xfId="0" applyNumberFormat="1" applyFont="1" applyFill="1" applyBorder="1" applyProtection="1"/>
    <xf numFmtId="0" fontId="12" fillId="4" borderId="0" xfId="0" applyFont="1" applyFill="1" applyAlignment="1" applyProtection="1">
      <alignment horizontal="center"/>
    </xf>
    <xf numFmtId="0" fontId="12" fillId="4" borderId="0" xfId="0" applyNumberFormat="1" applyFont="1" applyFill="1" applyProtection="1"/>
    <xf numFmtId="0" fontId="12" fillId="4" borderId="0" xfId="0" applyFont="1" applyFill="1" applyAlignment="1" applyProtection="1">
      <alignment horizontal="center" vertical="center"/>
    </xf>
    <xf numFmtId="0" fontId="12" fillId="4" borderId="0" xfId="0" applyFont="1" applyFill="1" applyAlignment="1" applyProtection="1">
      <alignment horizontal="left" vertical="center"/>
    </xf>
    <xf numFmtId="0" fontId="12" fillId="4" borderId="0" xfId="2" applyNumberFormat="1" applyFont="1" applyFill="1" applyBorder="1" applyAlignment="1" applyProtection="1">
      <alignment horizontal="center"/>
    </xf>
    <xf numFmtId="0" fontId="12" fillId="4" borderId="0" xfId="2" applyNumberFormat="1" applyFont="1" applyFill="1" applyBorder="1" applyProtection="1"/>
    <xf numFmtId="0" fontId="12" fillId="4" borderId="0" xfId="0" applyNumberFormat="1" applyFont="1" applyFill="1" applyBorder="1" applyProtection="1"/>
    <xf numFmtId="0" fontId="12" fillId="4" borderId="0" xfId="0" applyFont="1" applyFill="1" applyBorder="1" applyAlignment="1" applyProtection="1">
      <alignment horizontal="center"/>
    </xf>
    <xf numFmtId="2" fontId="12" fillId="4" borderId="0" xfId="0" applyNumberFormat="1" applyFont="1" applyFill="1" applyAlignment="1" applyProtection="1">
      <alignment horizontal="center" vertical="center"/>
    </xf>
    <xf numFmtId="0" fontId="2" fillId="4" borderId="0" xfId="1" applyFill="1" applyAlignment="1" applyProtection="1">
      <alignment horizontal="left" vertical="center"/>
    </xf>
    <xf numFmtId="0" fontId="12" fillId="4" borderId="0" xfId="0" applyFont="1" applyFill="1" applyBorder="1" applyProtection="1"/>
    <xf numFmtId="0" fontId="12" fillId="4" borderId="6" xfId="0" applyFont="1" applyFill="1" applyBorder="1" applyProtection="1"/>
    <xf numFmtId="0" fontId="12" fillId="4" borderId="0" xfId="0" applyFont="1" applyFill="1" applyAlignment="1" applyProtection="1">
      <alignment horizontal="left"/>
    </xf>
    <xf numFmtId="0" fontId="12" fillId="4" borderId="0" xfId="0" applyFont="1" applyFill="1" applyAlignment="1" applyProtection="1">
      <alignment horizontal="right"/>
    </xf>
    <xf numFmtId="0" fontId="12" fillId="4" borderId="8" xfId="0" applyFont="1" applyFill="1" applyBorder="1" applyProtection="1"/>
    <xf numFmtId="0" fontId="12" fillId="4" borderId="9" xfId="0" applyFont="1" applyFill="1" applyBorder="1" applyProtection="1"/>
    <xf numFmtId="0" fontId="12" fillId="4" borderId="2" xfId="0" applyFont="1" applyFill="1" applyBorder="1" applyAlignment="1" applyProtection="1">
      <alignment horizontal="center"/>
    </xf>
    <xf numFmtId="0" fontId="12" fillId="4" borderId="6" xfId="0" applyFont="1" applyFill="1" applyBorder="1" applyAlignment="1" applyProtection="1">
      <alignment horizontal="right"/>
    </xf>
    <xf numFmtId="0" fontId="5" fillId="0" borderId="20" xfId="0" applyFont="1" applyBorder="1" applyAlignment="1">
      <alignment horizontal="center"/>
    </xf>
    <xf numFmtId="0" fontId="5" fillId="0" borderId="21" xfId="0" applyFont="1" applyBorder="1" applyAlignment="1">
      <alignment horizontal="center"/>
    </xf>
    <xf numFmtId="0" fontId="5" fillId="0" borderId="5" xfId="0" applyFont="1" applyBorder="1" applyAlignment="1">
      <alignment horizontal="center"/>
    </xf>
    <xf numFmtId="0" fontId="2" fillId="0" borderId="0" xfId="1" applyAlignment="1" applyProtection="1"/>
    <xf numFmtId="166" fontId="5" fillId="0" borderId="5" xfId="0" applyNumberFormat="1" applyFont="1" applyBorder="1" applyAlignment="1">
      <alignment horizontal="center"/>
    </xf>
    <xf numFmtId="0" fontId="39" fillId="0" borderId="20" xfId="0" applyFont="1" applyBorder="1" applyAlignment="1">
      <alignment horizontal="center"/>
    </xf>
    <xf numFmtId="0" fontId="39" fillId="0" borderId="21" xfId="0" applyFont="1" applyBorder="1" applyAlignment="1">
      <alignment horizontal="center"/>
    </xf>
    <xf numFmtId="0" fontId="27" fillId="0" borderId="0" xfId="0" applyFont="1" applyAlignment="1">
      <alignment horizontal="center"/>
    </xf>
    <xf numFmtId="0" fontId="40" fillId="0" borderId="20" xfId="0" applyFont="1" applyBorder="1" applyAlignment="1">
      <alignment horizontal="center"/>
    </xf>
    <xf numFmtId="0" fontId="12" fillId="2" borderId="0" xfId="0" applyFont="1" applyFill="1" applyBorder="1" applyAlignment="1" applyProtection="1">
      <alignment horizontal="center"/>
    </xf>
    <xf numFmtId="0" fontId="5" fillId="0" borderId="0" xfId="0" applyFont="1" applyAlignment="1">
      <alignment horizontal="center"/>
    </xf>
    <xf numFmtId="0" fontId="12" fillId="3" borderId="5"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protection locked="0"/>
    </xf>
    <xf numFmtId="0" fontId="35" fillId="3" borderId="0" xfId="0" applyFont="1" applyFill="1" applyAlignment="1" applyProtection="1">
      <alignment horizontal="center" vertical="center"/>
      <protection locked="0"/>
    </xf>
    <xf numFmtId="0" fontId="12" fillId="3" borderId="0" xfId="2" applyNumberFormat="1" applyFont="1" applyFill="1" applyBorder="1" applyAlignment="1" applyProtection="1">
      <alignment horizontal="center"/>
      <protection locked="0"/>
    </xf>
    <xf numFmtId="0" fontId="12" fillId="4" borderId="8" xfId="0" applyFont="1" applyFill="1" applyBorder="1" applyAlignment="1" applyProtection="1">
      <alignment horizontal="center"/>
    </xf>
    <xf numFmtId="167" fontId="12" fillId="2" borderId="0" xfId="0" applyNumberFormat="1" applyFont="1" applyFill="1" applyBorder="1" applyAlignment="1" applyProtection="1">
      <alignment horizontal="center"/>
    </xf>
    <xf numFmtId="10" fontId="6" fillId="6" borderId="0" xfId="2" applyNumberFormat="1" applyFont="1" applyFill="1" applyBorder="1" applyAlignment="1" applyProtection="1">
      <alignment horizontal="center" vertical="center"/>
    </xf>
    <xf numFmtId="0" fontId="46" fillId="6" borderId="0" xfId="0" applyFont="1" applyFill="1" applyBorder="1" applyAlignment="1" applyProtection="1"/>
    <xf numFmtId="2" fontId="12" fillId="2" borderId="0" xfId="2"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0" fontId="14" fillId="2" borderId="0" xfId="0" applyFont="1" applyFill="1" applyBorder="1" applyAlignment="1" applyProtection="1">
      <alignment horizontal="center"/>
    </xf>
    <xf numFmtId="164" fontId="12" fillId="2" borderId="0" xfId="2" applyNumberFormat="1" applyFont="1" applyFill="1" applyBorder="1" applyAlignment="1" applyProtection="1">
      <alignment horizontal="center" vertical="center"/>
    </xf>
    <xf numFmtId="169" fontId="17" fillId="2" borderId="0" xfId="0" applyNumberFormat="1" applyFont="1" applyFill="1" applyBorder="1" applyAlignment="1" applyProtection="1">
      <alignment horizontal="center"/>
    </xf>
    <xf numFmtId="0" fontId="45" fillId="0" borderId="0" xfId="0" applyFont="1" applyFill="1" applyBorder="1" applyAlignment="1"/>
    <xf numFmtId="165" fontId="52" fillId="6" borderId="0" xfId="0" applyNumberFormat="1" applyFont="1" applyFill="1" applyBorder="1" applyAlignment="1" applyProtection="1">
      <alignment vertical="center"/>
    </xf>
    <xf numFmtId="0" fontId="53" fillId="6" borderId="0" xfId="1" applyFont="1" applyFill="1" applyBorder="1" applyAlignment="1" applyProtection="1">
      <alignment vertical="center"/>
    </xf>
    <xf numFmtId="0" fontId="49" fillId="6" borderId="0" xfId="1" applyFont="1" applyFill="1" applyBorder="1" applyAlignment="1" applyProtection="1">
      <alignment vertical="center"/>
    </xf>
    <xf numFmtId="0" fontId="45" fillId="6" borderId="0" xfId="0" applyFont="1" applyFill="1" applyBorder="1" applyProtection="1"/>
    <xf numFmtId="49" fontId="49" fillId="6" borderId="0" xfId="1" applyNumberFormat="1" applyFont="1" applyFill="1" applyBorder="1" applyAlignment="1" applyProtection="1"/>
    <xf numFmtId="0" fontId="2" fillId="6" borderId="0" xfId="1" applyFill="1" applyAlignment="1" applyProtection="1"/>
    <xf numFmtId="0" fontId="52" fillId="0" borderId="10" xfId="0" applyFont="1" applyBorder="1" applyAlignment="1"/>
    <xf numFmtId="0" fontId="46" fillId="0" borderId="14" xfId="0" applyFont="1" applyBorder="1" applyAlignment="1">
      <alignment vertical="center"/>
    </xf>
    <xf numFmtId="0" fontId="61" fillId="0" borderId="5" xfId="0" applyFont="1" applyBorder="1" applyAlignment="1">
      <alignment horizontal="center" vertical="center"/>
    </xf>
    <xf numFmtId="0" fontId="45" fillId="0" borderId="5" xfId="0" applyFont="1" applyBorder="1" applyAlignment="1">
      <alignment horizontal="center"/>
    </xf>
    <xf numFmtId="0" fontId="45" fillId="5" borderId="5" xfId="0" applyFont="1" applyFill="1" applyBorder="1" applyAlignment="1">
      <alignment horizontal="center"/>
    </xf>
    <xf numFmtId="0" fontId="45" fillId="3" borderId="5" xfId="0" applyFont="1" applyFill="1" applyBorder="1" applyAlignment="1">
      <alignment horizontal="center"/>
    </xf>
    <xf numFmtId="0" fontId="45" fillId="3" borderId="5" xfId="0" applyFont="1" applyFill="1" applyBorder="1"/>
    <xf numFmtId="0" fontId="45" fillId="0" borderId="5" xfId="0" applyFont="1" applyBorder="1"/>
    <xf numFmtId="0" fontId="45" fillId="0" borderId="36" xfId="2" applyNumberFormat="1" applyFont="1" applyBorder="1" applyAlignment="1">
      <alignment horizontal="center"/>
    </xf>
    <xf numFmtId="0" fontId="58" fillId="0" borderId="14" xfId="0" applyFont="1" applyBorder="1" applyAlignment="1"/>
    <xf numFmtId="0" fontId="62" fillId="0" borderId="14" xfId="0" applyFont="1" applyBorder="1" applyAlignment="1"/>
    <xf numFmtId="1" fontId="45" fillId="0" borderId="5" xfId="0" applyNumberFormat="1" applyFont="1" applyBorder="1" applyAlignment="1">
      <alignment horizontal="center"/>
    </xf>
    <xf numFmtId="169" fontId="45" fillId="0" borderId="5" xfId="0" applyNumberFormat="1" applyFont="1" applyBorder="1" applyAlignment="1">
      <alignment horizontal="center"/>
    </xf>
    <xf numFmtId="169" fontId="45" fillId="5" borderId="5" xfId="0" applyNumberFormat="1" applyFont="1" applyFill="1" applyBorder="1" applyAlignment="1">
      <alignment horizontal="center"/>
    </xf>
    <xf numFmtId="169" fontId="45" fillId="3" borderId="5" xfId="0" applyNumberFormat="1" applyFont="1" applyFill="1" applyBorder="1" applyAlignment="1">
      <alignment horizontal="center"/>
    </xf>
    <xf numFmtId="169" fontId="45" fillId="3" borderId="5" xfId="0" applyNumberFormat="1" applyFont="1" applyFill="1" applyBorder="1"/>
    <xf numFmtId="169" fontId="45" fillId="0" borderId="5" xfId="0" applyNumberFormat="1" applyFont="1" applyBorder="1"/>
    <xf numFmtId="0" fontId="45" fillId="0" borderId="36" xfId="0" applyNumberFormat="1" applyFont="1" applyBorder="1" applyAlignment="1">
      <alignment horizontal="center"/>
    </xf>
    <xf numFmtId="0" fontId="63" fillId="0" borderId="14" xfId="0" applyFont="1" applyBorder="1" applyAlignment="1">
      <alignment vertical="center"/>
    </xf>
    <xf numFmtId="167" fontId="45" fillId="0" borderId="5" xfId="0" applyNumberFormat="1" applyFont="1" applyBorder="1" applyAlignment="1">
      <alignment horizontal="center"/>
    </xf>
    <xf numFmtId="166" fontId="45" fillId="0" borderId="5" xfId="0" applyNumberFormat="1" applyFont="1" applyBorder="1" applyAlignment="1">
      <alignment horizontal="center"/>
    </xf>
    <xf numFmtId="2" fontId="45" fillId="0" borderId="5" xfId="0" applyNumberFormat="1" applyFont="1" applyBorder="1" applyAlignment="1">
      <alignment horizontal="center"/>
    </xf>
    <xf numFmtId="2" fontId="61" fillId="0" borderId="5" xfId="0" applyNumberFormat="1" applyFont="1" applyBorder="1" applyAlignment="1">
      <alignment horizontal="center" vertical="center"/>
    </xf>
    <xf numFmtId="0" fontId="59" fillId="0" borderId="0" xfId="0" applyFont="1" applyBorder="1" applyAlignment="1"/>
    <xf numFmtId="0" fontId="59" fillId="0" borderId="0" xfId="0" applyFont="1" applyBorder="1" applyAlignment="1">
      <alignment horizontal="center"/>
    </xf>
    <xf numFmtId="0" fontId="45" fillId="0" borderId="0" xfId="0" applyFont="1" applyAlignment="1">
      <alignment horizontal="center"/>
    </xf>
    <xf numFmtId="167" fontId="45" fillId="3" borderId="5" xfId="0" applyNumberFormat="1" applyFont="1" applyFill="1" applyBorder="1" applyAlignment="1">
      <alignment horizontal="center"/>
    </xf>
    <xf numFmtId="167" fontId="45" fillId="5" borderId="5" xfId="0" applyNumberFormat="1" applyFont="1" applyFill="1" applyBorder="1" applyAlignment="1">
      <alignment horizontal="center"/>
    </xf>
    <xf numFmtId="167" fontId="45" fillId="3" borderId="5" xfId="0" applyNumberFormat="1" applyFont="1" applyFill="1" applyBorder="1"/>
    <xf numFmtId="167" fontId="45" fillId="0" borderId="5" xfId="0" applyNumberFormat="1" applyFont="1" applyBorder="1"/>
    <xf numFmtId="166" fontId="45" fillId="3" borderId="5" xfId="0" applyNumberFormat="1" applyFont="1" applyFill="1" applyBorder="1" applyAlignment="1">
      <alignment horizontal="center"/>
    </xf>
    <xf numFmtId="166" fontId="45" fillId="5" borderId="5" xfId="0" applyNumberFormat="1" applyFont="1" applyFill="1" applyBorder="1" applyAlignment="1">
      <alignment horizontal="center"/>
    </xf>
    <xf numFmtId="166" fontId="45" fillId="3" borderId="5" xfId="0" applyNumberFormat="1" applyFont="1" applyFill="1" applyBorder="1"/>
    <xf numFmtId="166" fontId="45" fillId="0" borderId="5" xfId="0" applyNumberFormat="1" applyFont="1" applyBorder="1"/>
    <xf numFmtId="166" fontId="45" fillId="0" borderId="36" xfId="0" applyNumberFormat="1" applyFont="1" applyBorder="1" applyAlignment="1">
      <alignment horizontal="center"/>
    </xf>
    <xf numFmtId="167" fontId="61" fillId="0" borderId="5" xfId="0" applyNumberFormat="1" applyFont="1" applyBorder="1" applyAlignment="1">
      <alignment horizontal="center" vertical="center"/>
    </xf>
    <xf numFmtId="0" fontId="64" fillId="0" borderId="14" xfId="0" applyFont="1" applyBorder="1" applyAlignment="1">
      <alignment vertical="center"/>
    </xf>
    <xf numFmtId="169" fontId="45" fillId="0" borderId="36" xfId="0" applyNumberFormat="1" applyFont="1" applyBorder="1" applyAlignment="1">
      <alignment horizontal="center"/>
    </xf>
    <xf numFmtId="0" fontId="17" fillId="2" borderId="0" xfId="0" applyFont="1" applyFill="1" applyBorder="1" applyAlignment="1" applyProtection="1">
      <alignment horizontal="left"/>
    </xf>
    <xf numFmtId="165" fontId="52" fillId="2" borderId="0" xfId="0" applyNumberFormat="1" applyFont="1" applyFill="1" applyBorder="1" applyAlignment="1" applyProtection="1">
      <alignment vertical="center"/>
    </xf>
    <xf numFmtId="0" fontId="53" fillId="2" borderId="0" xfId="1" applyFont="1" applyFill="1" applyBorder="1" applyAlignment="1" applyProtection="1">
      <alignment vertical="center"/>
    </xf>
    <xf numFmtId="0" fontId="49" fillId="2" borderId="0" xfId="1" applyFont="1" applyFill="1" applyBorder="1" applyAlignment="1" applyProtection="1">
      <alignment vertical="center"/>
    </xf>
    <xf numFmtId="0" fontId="45" fillId="2" borderId="0" xfId="0" applyFont="1" applyFill="1" applyBorder="1" applyProtection="1"/>
    <xf numFmtId="0" fontId="46" fillId="2" borderId="0" xfId="0" applyFont="1" applyFill="1" applyBorder="1" applyAlignment="1" applyProtection="1"/>
    <xf numFmtId="0" fontId="12" fillId="2" borderId="0" xfId="0" applyNumberFormat="1" applyFont="1" applyFill="1" applyBorder="1" applyProtection="1"/>
    <xf numFmtId="0" fontId="19" fillId="2" borderId="0" xfId="0" applyNumberFormat="1" applyFont="1" applyFill="1" applyBorder="1" applyAlignment="1" applyProtection="1"/>
    <xf numFmtId="171" fontId="14" fillId="10" borderId="0" xfId="2" applyNumberFormat="1" applyFont="1" applyFill="1" applyBorder="1" applyAlignment="1" applyProtection="1">
      <alignment horizontal="center" vertical="center"/>
    </xf>
    <xf numFmtId="168" fontId="45" fillId="0" borderId="0" xfId="0" applyNumberFormat="1" applyFont="1" applyFill="1" applyBorder="1" applyAlignment="1"/>
    <xf numFmtId="166" fontId="45" fillId="0" borderId="0" xfId="0" applyNumberFormat="1" applyFont="1" applyFill="1" applyBorder="1" applyAlignment="1"/>
    <xf numFmtId="167" fontId="45" fillId="0" borderId="0" xfId="0" applyNumberFormat="1" applyFont="1" applyFill="1" applyBorder="1" applyAlignment="1"/>
    <xf numFmtId="169" fontId="45" fillId="0" borderId="0" xfId="0" applyNumberFormat="1" applyFont="1" applyFill="1" applyBorder="1" applyAlignment="1"/>
    <xf numFmtId="0" fontId="5" fillId="0" borderId="0" xfId="0" applyFont="1" applyBorder="1"/>
    <xf numFmtId="0" fontId="45" fillId="0" borderId="5" xfId="0" applyFont="1" applyBorder="1" applyAlignment="1"/>
    <xf numFmtId="1" fontId="45" fillId="0" borderId="5" xfId="0" applyNumberFormat="1" applyFont="1" applyBorder="1" applyAlignment="1"/>
    <xf numFmtId="166" fontId="45" fillId="0" borderId="5" xfId="0" applyNumberFormat="1" applyFont="1" applyBorder="1" applyAlignment="1"/>
    <xf numFmtId="167" fontId="45" fillId="0" borderId="5" xfId="0" applyNumberFormat="1" applyFont="1" applyBorder="1" applyAlignment="1"/>
    <xf numFmtId="169" fontId="45" fillId="0" borderId="5" xfId="0" applyNumberFormat="1" applyFont="1" applyBorder="1" applyAlignment="1"/>
    <xf numFmtId="1" fontId="45" fillId="0" borderId="36" xfId="0" applyNumberFormat="1" applyFont="1" applyBorder="1" applyAlignment="1">
      <alignment horizontal="center"/>
    </xf>
    <xf numFmtId="0" fontId="45" fillId="0" borderId="5" xfId="0" applyFont="1" applyFill="1" applyBorder="1" applyAlignment="1"/>
    <xf numFmtId="166" fontId="45" fillId="0" borderId="5" xfId="0" applyNumberFormat="1" applyFont="1" applyFill="1" applyBorder="1" applyAlignment="1"/>
    <xf numFmtId="167" fontId="45" fillId="0" borderId="5" xfId="0" applyNumberFormat="1" applyFont="1" applyFill="1" applyBorder="1" applyAlignment="1"/>
    <xf numFmtId="169" fontId="45" fillId="0" borderId="5" xfId="0" applyNumberFormat="1" applyFont="1" applyFill="1" applyBorder="1" applyAlignment="1"/>
    <xf numFmtId="1" fontId="45" fillId="0" borderId="5" xfId="0" applyNumberFormat="1" applyFont="1" applyFill="1" applyBorder="1" applyAlignment="1"/>
    <xf numFmtId="1" fontId="45" fillId="5" borderId="5" xfId="0" applyNumberFormat="1" applyFont="1" applyFill="1" applyBorder="1" applyAlignment="1">
      <alignment horizontal="center"/>
    </xf>
    <xf numFmtId="0" fontId="9" fillId="2" borderId="0" xfId="0" applyFont="1" applyFill="1" applyBorder="1" applyAlignment="1" applyProtection="1">
      <alignment vertical="center"/>
    </xf>
    <xf numFmtId="0" fontId="12" fillId="2" borderId="35"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10" fontId="12" fillId="3" borderId="36" xfId="2" applyNumberFormat="1"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167" fontId="12" fillId="2" borderId="6" xfId="0" applyNumberFormat="1" applyFont="1" applyFill="1" applyBorder="1" applyAlignment="1" applyProtection="1">
      <alignment horizontal="center" vertical="center"/>
    </xf>
    <xf numFmtId="0" fontId="12" fillId="2" borderId="6" xfId="0" applyFont="1" applyFill="1" applyBorder="1" applyAlignment="1" applyProtection="1">
      <alignment horizontal="center" vertical="center" wrapText="1"/>
    </xf>
    <xf numFmtId="164" fontId="12" fillId="2" borderId="6" xfId="2" applyNumberFormat="1" applyFont="1" applyFill="1" applyBorder="1" applyAlignment="1" applyProtection="1">
      <alignment horizontal="center" vertical="center"/>
    </xf>
    <xf numFmtId="0" fontId="12" fillId="2" borderId="6" xfId="0" applyFont="1" applyFill="1" applyBorder="1" applyAlignment="1" applyProtection="1">
      <alignment vertical="center"/>
    </xf>
    <xf numFmtId="0" fontId="12" fillId="2" borderId="0" xfId="0" applyFont="1" applyFill="1" applyBorder="1" applyAlignment="1" applyProtection="1"/>
    <xf numFmtId="0" fontId="14" fillId="2" borderId="6" xfId="0" applyFont="1" applyFill="1" applyBorder="1" applyProtection="1"/>
    <xf numFmtId="0" fontId="14" fillId="2" borderId="6" xfId="0" applyFont="1" applyFill="1" applyBorder="1" applyAlignment="1" applyProtection="1">
      <alignment horizontal="left"/>
    </xf>
    <xf numFmtId="0" fontId="12" fillId="0" borderId="0" xfId="0" applyFont="1" applyFill="1" applyProtection="1"/>
    <xf numFmtId="166" fontId="5" fillId="0" borderId="0" xfId="0" applyNumberFormat="1" applyFont="1"/>
    <xf numFmtId="171" fontId="14" fillId="2" borderId="4" xfId="2" quotePrefix="1" applyNumberFormat="1" applyFont="1" applyFill="1" applyBorder="1" applyAlignment="1" applyProtection="1">
      <alignment horizontal="left" vertical="center"/>
    </xf>
    <xf numFmtId="9" fontId="5" fillId="0" borderId="0" xfId="2" applyFont="1"/>
    <xf numFmtId="169" fontId="14" fillId="2" borderId="0" xfId="0" applyNumberFormat="1" applyFont="1" applyFill="1" applyBorder="1" applyAlignment="1" applyProtection="1">
      <alignment horizontal="center"/>
    </xf>
    <xf numFmtId="0" fontId="5" fillId="0" borderId="0" xfId="0" applyFont="1" applyAlignment="1"/>
    <xf numFmtId="169" fontId="61" fillId="0" borderId="5" xfId="0" applyNumberFormat="1" applyFont="1" applyBorder="1" applyAlignment="1">
      <alignment horizontal="right" vertical="center"/>
    </xf>
    <xf numFmtId="169" fontId="45" fillId="0" borderId="5" xfId="0" applyNumberFormat="1" applyFont="1" applyBorder="1" applyAlignment="1">
      <alignment horizontal="right"/>
    </xf>
    <xf numFmtId="169" fontId="45" fillId="0" borderId="5" xfId="0" applyNumberFormat="1" applyFont="1" applyFill="1" applyBorder="1" applyAlignment="1">
      <alignment horizontal="right"/>
    </xf>
    <xf numFmtId="169" fontId="45" fillId="3" borderId="5" xfId="0" applyNumberFormat="1" applyFont="1" applyFill="1" applyBorder="1" applyAlignment="1">
      <alignment horizontal="right"/>
    </xf>
    <xf numFmtId="169" fontId="45" fillId="5" borderId="5" xfId="0" applyNumberFormat="1" applyFont="1" applyFill="1" applyBorder="1" applyAlignment="1">
      <alignment horizontal="right"/>
    </xf>
    <xf numFmtId="169" fontId="45" fillId="0" borderId="36" xfId="0" applyNumberFormat="1" applyFont="1" applyBorder="1" applyAlignment="1">
      <alignment horizontal="right"/>
    </xf>
    <xf numFmtId="0" fontId="12" fillId="0" borderId="0" xfId="0" applyFont="1" applyAlignment="1" applyProtection="1">
      <alignment horizontal="center"/>
    </xf>
    <xf numFmtId="0" fontId="12" fillId="0" borderId="0" xfId="0" applyFont="1" applyBorder="1" applyAlignment="1" applyProtection="1">
      <alignment horizontal="center"/>
    </xf>
    <xf numFmtId="0" fontId="12" fillId="0" borderId="0" xfId="0" applyFont="1" applyBorder="1" applyProtection="1"/>
    <xf numFmtId="169" fontId="45" fillId="0" borderId="0" xfId="0" applyNumberFormat="1" applyFont="1" applyBorder="1" applyAlignment="1" applyProtection="1">
      <alignment horizontal="right"/>
    </xf>
    <xf numFmtId="169" fontId="45" fillId="0" borderId="0" xfId="0" applyNumberFormat="1" applyFont="1" applyFill="1" applyBorder="1" applyAlignment="1" applyProtection="1">
      <alignment horizontal="right"/>
    </xf>
    <xf numFmtId="0" fontId="27" fillId="2" borderId="4" xfId="0" applyFont="1" applyFill="1" applyBorder="1" applyProtection="1"/>
    <xf numFmtId="0" fontId="22" fillId="4" borderId="5" xfId="0" applyFont="1" applyFill="1" applyBorder="1" applyAlignment="1" applyProtection="1">
      <alignment horizontal="center" vertical="center" wrapText="1"/>
    </xf>
    <xf numFmtId="0" fontId="36" fillId="4" borderId="5" xfId="0" applyFont="1" applyFill="1" applyBorder="1" applyAlignment="1" applyProtection="1">
      <alignment horizontal="center" vertical="center" wrapText="1"/>
    </xf>
    <xf numFmtId="0" fontId="22" fillId="4" borderId="5" xfId="0" applyFont="1" applyFill="1" applyBorder="1" applyAlignment="1" applyProtection="1">
      <alignment horizontal="center" wrapText="1"/>
    </xf>
    <xf numFmtId="0" fontId="19" fillId="4" borderId="5" xfId="0" applyFont="1" applyFill="1" applyBorder="1" applyAlignment="1" applyProtection="1">
      <alignment horizontal="center" wrapText="1"/>
    </xf>
    <xf numFmtId="0" fontId="22" fillId="4" borderId="0" xfId="0" applyFont="1" applyFill="1" applyAlignment="1" applyProtection="1">
      <alignment horizontal="left"/>
    </xf>
    <xf numFmtId="0" fontId="22" fillId="4" borderId="0" xfId="0" applyFont="1" applyFill="1" applyProtection="1"/>
    <xf numFmtId="0" fontId="23" fillId="4" borderId="0" xfId="0" applyFont="1" applyFill="1" applyProtection="1"/>
    <xf numFmtId="0" fontId="19" fillId="4" borderId="0" xfId="0" applyFont="1" applyFill="1" applyProtection="1"/>
    <xf numFmtId="0" fontId="18" fillId="4" borderId="0" xfId="0" applyFont="1" applyFill="1" applyAlignment="1" applyProtection="1">
      <alignment vertical="center"/>
    </xf>
    <xf numFmtId="0" fontId="18" fillId="4" borderId="0" xfId="0" applyFont="1" applyFill="1" applyProtection="1"/>
    <xf numFmtId="0" fontId="12" fillId="10" borderId="14" xfId="0" applyFont="1" applyFill="1" applyBorder="1" applyAlignment="1" applyProtection="1">
      <alignment horizontal="center" vertical="center"/>
    </xf>
    <xf numFmtId="0" fontId="12" fillId="10" borderId="12" xfId="0" applyFont="1" applyFill="1" applyBorder="1" applyAlignment="1" applyProtection="1">
      <alignment horizontal="center" vertical="center"/>
    </xf>
    <xf numFmtId="0" fontId="14" fillId="2" borderId="0" xfId="0" applyFont="1" applyFill="1" applyProtection="1"/>
    <xf numFmtId="164" fontId="14" fillId="2" borderId="0" xfId="2" applyNumberFormat="1" applyFont="1" applyFill="1" applyBorder="1" applyAlignment="1" applyProtection="1">
      <alignment horizontal="center"/>
    </xf>
    <xf numFmtId="2" fontId="14" fillId="2" borderId="0" xfId="0" applyNumberFormat="1" applyFont="1" applyFill="1" applyBorder="1" applyAlignment="1" applyProtection="1">
      <alignment horizontal="center" vertical="center"/>
    </xf>
    <xf numFmtId="10" fontId="12" fillId="4" borderId="0" xfId="0" applyNumberFormat="1" applyFont="1" applyFill="1" applyAlignment="1" applyProtection="1">
      <alignment horizontal="right"/>
    </xf>
    <xf numFmtId="172" fontId="12" fillId="4" borderId="0" xfId="0" applyNumberFormat="1" applyFont="1" applyFill="1" applyAlignment="1" applyProtection="1">
      <alignment horizontal="right"/>
    </xf>
    <xf numFmtId="0" fontId="65" fillId="3" borderId="0" xfId="0" applyFont="1" applyFill="1" applyBorder="1" applyAlignment="1" applyProtection="1">
      <alignment horizontal="center" vertical="center"/>
      <protection locked="0"/>
    </xf>
    <xf numFmtId="164" fontId="12" fillId="10" borderId="13" xfId="2" applyNumberFormat="1" applyFont="1" applyFill="1" applyBorder="1" applyAlignment="1" applyProtection="1">
      <alignment horizontal="center" vertical="center"/>
    </xf>
    <xf numFmtId="0" fontId="20" fillId="2" borderId="7" xfId="0" applyFont="1" applyFill="1" applyBorder="1" applyProtection="1"/>
    <xf numFmtId="168" fontId="12" fillId="4" borderId="8" xfId="0" applyNumberFormat="1" applyFont="1" applyFill="1" applyBorder="1" applyProtection="1"/>
    <xf numFmtId="168" fontId="31" fillId="4" borderId="0" xfId="2" applyNumberFormat="1" applyFont="1" applyFill="1" applyBorder="1" applyAlignment="1" applyProtection="1">
      <alignment horizontal="center"/>
    </xf>
    <xf numFmtId="0" fontId="14" fillId="2" borderId="0" xfId="0" applyFont="1" applyFill="1" applyBorder="1" applyAlignment="1" applyProtection="1">
      <alignment horizontal="center" vertical="center"/>
    </xf>
    <xf numFmtId="0" fontId="21" fillId="2" borderId="0" xfId="0" applyFont="1" applyFill="1" applyBorder="1" applyAlignment="1" applyProtection="1">
      <alignment vertical="center"/>
    </xf>
    <xf numFmtId="0" fontId="14" fillId="2" borderId="0" xfId="0" applyFont="1" applyFill="1" applyBorder="1" applyAlignment="1" applyProtection="1">
      <alignment horizontal="center" vertical="center" wrapText="1"/>
    </xf>
    <xf numFmtId="0" fontId="44" fillId="6" borderId="3" xfId="0" applyFont="1" applyFill="1" applyBorder="1" applyAlignment="1" applyProtection="1"/>
    <xf numFmtId="0" fontId="0" fillId="0" borderId="0" xfId="0" applyProtection="1"/>
    <xf numFmtId="0" fontId="0" fillId="6" borderId="4" xfId="0" applyFill="1" applyBorder="1" applyProtection="1"/>
    <xf numFmtId="0" fontId="0" fillId="6" borderId="0" xfId="0" applyFill="1" applyBorder="1" applyProtection="1"/>
    <xf numFmtId="0" fontId="0" fillId="6" borderId="6" xfId="0" applyFill="1" applyBorder="1" applyProtection="1"/>
    <xf numFmtId="169" fontId="66" fillId="6" borderId="0" xfId="0" applyNumberFormat="1" applyFont="1" applyFill="1" applyBorder="1" applyAlignment="1" applyProtection="1">
      <alignment horizontal="center"/>
    </xf>
    <xf numFmtId="0" fontId="66" fillId="6" borderId="0" xfId="0" applyFont="1" applyFill="1" applyBorder="1" applyAlignment="1" applyProtection="1">
      <alignment horizontal="center"/>
    </xf>
    <xf numFmtId="0" fontId="5" fillId="6" borderId="0" xfId="0" applyFont="1" applyFill="1" applyBorder="1" applyAlignment="1" applyProtection="1"/>
    <xf numFmtId="0" fontId="5" fillId="6" borderId="0" xfId="0" applyFont="1" applyFill="1" applyBorder="1" applyProtection="1"/>
    <xf numFmtId="0" fontId="0" fillId="6" borderId="23" xfId="0" applyFill="1" applyBorder="1" applyProtection="1"/>
    <xf numFmtId="0" fontId="0" fillId="6" borderId="28" xfId="0" applyFill="1" applyBorder="1" applyProtection="1"/>
    <xf numFmtId="0" fontId="5" fillId="7" borderId="1" xfId="0" applyFont="1" applyFill="1" applyBorder="1" applyProtection="1"/>
    <xf numFmtId="0" fontId="5" fillId="7" borderId="2" xfId="0" applyFont="1" applyFill="1" applyBorder="1" applyProtection="1"/>
    <xf numFmtId="0" fontId="5" fillId="7" borderId="3" xfId="0" applyFont="1" applyFill="1" applyBorder="1" applyProtection="1"/>
    <xf numFmtId="0" fontId="0" fillId="7" borderId="1" xfId="0" applyFill="1" applyBorder="1" applyProtection="1"/>
    <xf numFmtId="0" fontId="0" fillId="7" borderId="2" xfId="0" applyFill="1" applyBorder="1" applyProtection="1"/>
    <xf numFmtId="0" fontId="0" fillId="7" borderId="3" xfId="0" applyFill="1" applyBorder="1" applyProtection="1"/>
    <xf numFmtId="0" fontId="0" fillId="8" borderId="27" xfId="0" applyFill="1" applyBorder="1" applyProtection="1"/>
    <xf numFmtId="0" fontId="0" fillId="8" borderId="23" xfId="0" applyFill="1" applyBorder="1" applyProtection="1"/>
    <xf numFmtId="0" fontId="0" fillId="8" borderId="28" xfId="0" applyFill="1" applyBorder="1" applyProtection="1"/>
    <xf numFmtId="0" fontId="0" fillId="8" borderId="4" xfId="0" applyFill="1" applyBorder="1" applyProtection="1"/>
    <xf numFmtId="0" fontId="0" fillId="8" borderId="0" xfId="0" applyFill="1" applyBorder="1" applyProtection="1"/>
    <xf numFmtId="0" fontId="0" fillId="8" borderId="6" xfId="0" applyFill="1" applyBorder="1" applyProtection="1"/>
    <xf numFmtId="0" fontId="5" fillId="7" borderId="4" xfId="0" applyFont="1" applyFill="1" applyBorder="1" applyProtection="1"/>
    <xf numFmtId="0" fontId="5" fillId="7" borderId="0" xfId="0" applyFont="1" applyFill="1" applyBorder="1" applyProtection="1"/>
    <xf numFmtId="0" fontId="5" fillId="7" borderId="6" xfId="0" applyFont="1" applyFill="1" applyBorder="1" applyProtection="1"/>
    <xf numFmtId="0" fontId="0" fillId="6" borderId="0" xfId="0" applyFill="1" applyBorder="1" applyAlignment="1" applyProtection="1"/>
    <xf numFmtId="0" fontId="0" fillId="6" borderId="6" xfId="0" applyFill="1" applyBorder="1" applyAlignment="1" applyProtection="1">
      <alignment horizontal="center"/>
    </xf>
    <xf numFmtId="0" fontId="0" fillId="9" borderId="0" xfId="0" applyFill="1" applyBorder="1" applyProtection="1"/>
    <xf numFmtId="0" fontId="5" fillId="8" borderId="1" xfId="0" applyFont="1" applyFill="1" applyBorder="1" applyProtection="1"/>
    <xf numFmtId="0" fontId="5" fillId="8" borderId="2" xfId="0" applyFont="1" applyFill="1" applyBorder="1" applyProtection="1"/>
    <xf numFmtId="0" fontId="5" fillId="8" borderId="3" xfId="0" applyFont="1" applyFill="1" applyBorder="1" applyProtection="1"/>
    <xf numFmtId="0" fontId="0" fillId="3" borderId="29" xfId="0" applyFill="1" applyBorder="1" applyProtection="1"/>
    <xf numFmtId="0" fontId="0" fillId="3" borderId="16" xfId="0" applyFill="1" applyBorder="1" applyProtection="1"/>
    <xf numFmtId="0" fontId="0" fillId="3" borderId="17" xfId="0" applyFill="1" applyBorder="1" applyProtection="1"/>
    <xf numFmtId="0" fontId="5" fillId="9" borderId="1" xfId="0" applyFont="1" applyFill="1" applyBorder="1" applyProtection="1"/>
    <xf numFmtId="0" fontId="5" fillId="9" borderId="2" xfId="0" applyFont="1" applyFill="1" applyBorder="1" applyProtection="1"/>
    <xf numFmtId="0" fontId="5" fillId="9" borderId="3" xfId="0" applyFont="1" applyFill="1" applyBorder="1" applyProtection="1"/>
    <xf numFmtId="0" fontId="0" fillId="3" borderId="0" xfId="0" applyFill="1" applyBorder="1" applyProtection="1"/>
    <xf numFmtId="0" fontId="0" fillId="6" borderId="0" xfId="0" applyFill="1" applyBorder="1" applyAlignment="1" applyProtection="1">
      <alignment horizontal="center"/>
    </xf>
    <xf numFmtId="0" fontId="5" fillId="8" borderId="4" xfId="0" applyFont="1" applyFill="1" applyBorder="1" applyProtection="1"/>
    <xf numFmtId="0" fontId="5" fillId="8" borderId="0" xfId="0" applyFont="1" applyFill="1" applyBorder="1" applyProtection="1"/>
    <xf numFmtId="0" fontId="5" fillId="8" borderId="6" xfId="0" applyFont="1" applyFill="1" applyBorder="1" applyProtection="1"/>
    <xf numFmtId="0" fontId="0" fillId="9" borderId="4" xfId="0" applyFill="1" applyBorder="1" applyProtection="1"/>
    <xf numFmtId="0" fontId="0" fillId="9" borderId="6" xfId="0" applyFill="1" applyBorder="1" applyProtection="1"/>
    <xf numFmtId="0" fontId="5" fillId="9" borderId="4" xfId="0" applyFont="1" applyFill="1" applyBorder="1" applyProtection="1"/>
    <xf numFmtId="0" fontId="5" fillId="9" borderId="0" xfId="0" applyFont="1" applyFill="1" applyBorder="1" applyProtection="1"/>
    <xf numFmtId="0" fontId="5" fillId="9" borderId="6" xfId="0" applyFont="1" applyFill="1" applyBorder="1" applyProtection="1"/>
    <xf numFmtId="0" fontId="0" fillId="7" borderId="0" xfId="0" applyFill="1" applyBorder="1" applyProtection="1"/>
    <xf numFmtId="0" fontId="0" fillId="6" borderId="18" xfId="0" applyFill="1" applyBorder="1" applyProtection="1"/>
    <xf numFmtId="0" fontId="0" fillId="6" borderId="31" xfId="0" applyFill="1" applyBorder="1" applyProtection="1"/>
    <xf numFmtId="0" fontId="5" fillId="8" borderId="7" xfId="0" applyFont="1" applyFill="1" applyBorder="1" applyProtection="1"/>
    <xf numFmtId="0" fontId="5" fillId="8" borderId="8" xfId="0" applyFont="1" applyFill="1" applyBorder="1" applyProtection="1"/>
    <xf numFmtId="0" fontId="5" fillId="8" borderId="9" xfId="0" applyFont="1" applyFill="1" applyBorder="1" applyProtection="1"/>
    <xf numFmtId="0" fontId="0" fillId="9" borderId="7" xfId="0" applyFill="1" applyBorder="1" applyProtection="1"/>
    <xf numFmtId="0" fontId="0" fillId="9" borderId="8" xfId="0" applyFill="1" applyBorder="1" applyProtection="1"/>
    <xf numFmtId="0" fontId="0" fillId="9" borderId="9" xfId="0" applyFill="1" applyBorder="1" applyProtection="1"/>
    <xf numFmtId="0" fontId="5" fillId="9" borderId="7" xfId="0" applyFont="1" applyFill="1" applyBorder="1" applyProtection="1"/>
    <xf numFmtId="0" fontId="5" fillId="9" borderId="8" xfId="0" applyFont="1" applyFill="1" applyBorder="1" applyProtection="1"/>
    <xf numFmtId="0" fontId="5" fillId="9" borderId="9" xfId="0" applyFont="1" applyFill="1" applyBorder="1" applyProtection="1"/>
    <xf numFmtId="0" fontId="5" fillId="6" borderId="4" xfId="0" applyFont="1" applyFill="1" applyBorder="1" applyProtection="1"/>
    <xf numFmtId="0" fontId="5" fillId="6" borderId="18" xfId="0" applyFont="1" applyFill="1" applyBorder="1" applyProtection="1"/>
    <xf numFmtId="0" fontId="5" fillId="6" borderId="0" xfId="0" applyFont="1" applyFill="1" applyProtection="1"/>
    <xf numFmtId="0" fontId="45" fillId="6" borderId="6" xfId="0" applyFont="1" applyFill="1" applyBorder="1" applyProtection="1"/>
    <xf numFmtId="0" fontId="5" fillId="6" borderId="31" xfId="0" applyFont="1" applyFill="1" applyBorder="1" applyProtection="1"/>
    <xf numFmtId="0" fontId="47" fillId="6" borderId="0" xfId="0" applyFont="1" applyFill="1" applyProtection="1"/>
    <xf numFmtId="0" fontId="0" fillId="6" borderId="0" xfId="0" applyFill="1" applyProtection="1"/>
    <xf numFmtId="0" fontId="45" fillId="6" borderId="4" xfId="0" applyFont="1" applyFill="1" applyBorder="1" applyProtection="1"/>
    <xf numFmtId="171" fontId="0" fillId="6" borderId="0" xfId="0" applyNumberFormat="1" applyFill="1" applyBorder="1" applyProtection="1"/>
    <xf numFmtId="0" fontId="50" fillId="6" borderId="7" xfId="0" applyFont="1" applyFill="1" applyBorder="1" applyProtection="1"/>
    <xf numFmtId="0" fontId="0" fillId="6" borderId="8" xfId="0" applyFill="1" applyBorder="1" applyProtection="1"/>
    <xf numFmtId="0" fontId="50" fillId="6" borderId="9" xfId="0" applyFont="1" applyFill="1" applyBorder="1" applyAlignment="1" applyProtection="1">
      <alignment horizontal="center"/>
    </xf>
    <xf numFmtId="0" fontId="0" fillId="0" borderId="0" xfId="0" applyBorder="1" applyProtection="1"/>
    <xf numFmtId="0" fontId="0" fillId="0" borderId="0" xfId="0" applyFill="1" applyProtection="1"/>
    <xf numFmtId="0" fontId="59" fillId="0" borderId="0" xfId="0" applyFont="1" applyFill="1" applyBorder="1" applyAlignment="1" applyProtection="1"/>
    <xf numFmtId="0" fontId="59" fillId="0" borderId="0" xfId="0" applyFont="1" applyBorder="1" applyAlignment="1" applyProtection="1"/>
    <xf numFmtId="0" fontId="0" fillId="0" borderId="0" xfId="0" applyFill="1" applyBorder="1" applyAlignment="1" applyProtection="1"/>
    <xf numFmtId="0" fontId="0" fillId="0" borderId="0" xfId="0" applyFill="1" applyBorder="1" applyProtection="1"/>
    <xf numFmtId="0" fontId="45" fillId="8" borderId="0" xfId="0" applyFont="1" applyFill="1" applyBorder="1" applyProtection="1"/>
    <xf numFmtId="0" fontId="45" fillId="9" borderId="0" xfId="0" applyFont="1" applyFill="1" applyBorder="1" applyProtection="1"/>
    <xf numFmtId="0" fontId="45" fillId="6" borderId="0" xfId="0" applyFont="1" applyFill="1" applyProtection="1"/>
    <xf numFmtId="0" fontId="45" fillId="6" borderId="0" xfId="0" applyFont="1" applyFill="1" applyBorder="1" applyAlignment="1" applyProtection="1"/>
    <xf numFmtId="0" fontId="45" fillId="6" borderId="0" xfId="0" applyFont="1" applyFill="1" applyBorder="1" applyAlignment="1" applyProtection="1">
      <alignment horizontal="center"/>
    </xf>
    <xf numFmtId="0" fontId="14" fillId="4" borderId="0" xfId="0" applyFont="1" applyFill="1" applyProtection="1"/>
    <xf numFmtId="0" fontId="65" fillId="2" borderId="10" xfId="0" applyFont="1" applyFill="1" applyBorder="1" applyAlignment="1" applyProtection="1">
      <alignment horizontal="center" vertical="center" wrapText="1"/>
    </xf>
    <xf numFmtId="0" fontId="10" fillId="2" borderId="7" xfId="0" applyFont="1" applyFill="1" applyBorder="1" applyAlignment="1" applyProtection="1"/>
    <xf numFmtId="0" fontId="10" fillId="2" borderId="8" xfId="0" applyFont="1" applyFill="1" applyBorder="1" applyAlignment="1" applyProtection="1"/>
    <xf numFmtId="10" fontId="12" fillId="2" borderId="5" xfId="0" applyNumberFormat="1" applyFont="1" applyFill="1" applyBorder="1" applyProtection="1"/>
    <xf numFmtId="10" fontId="12" fillId="2" borderId="37" xfId="0" applyNumberFormat="1" applyFont="1" applyFill="1" applyBorder="1" applyProtection="1"/>
    <xf numFmtId="0" fontId="12" fillId="2" borderId="5" xfId="0" applyFont="1" applyFill="1" applyBorder="1" applyProtection="1"/>
    <xf numFmtId="171" fontId="12" fillId="10" borderId="42" xfId="0" applyNumberFormat="1" applyFont="1" applyFill="1" applyBorder="1" applyAlignment="1" applyProtection="1">
      <alignment vertical="center"/>
    </xf>
    <xf numFmtId="0" fontId="12" fillId="2" borderId="10" xfId="0" applyFont="1" applyFill="1" applyBorder="1" applyAlignment="1" applyProtection="1">
      <alignment horizontal="center"/>
    </xf>
    <xf numFmtId="0" fontId="12" fillId="2" borderId="35" xfId="0" applyFont="1" applyFill="1" applyBorder="1" applyAlignment="1" applyProtection="1">
      <alignment horizontal="center"/>
    </xf>
    <xf numFmtId="0" fontId="12" fillId="2" borderId="11" xfId="0" applyFont="1" applyFill="1" applyBorder="1" applyAlignment="1" applyProtection="1">
      <alignment horizontal="center"/>
    </xf>
    <xf numFmtId="0" fontId="12" fillId="2" borderId="14" xfId="0" applyFont="1" applyFill="1" applyBorder="1" applyProtection="1"/>
    <xf numFmtId="172" fontId="12" fillId="2" borderId="36" xfId="0" applyNumberFormat="1" applyFont="1" applyFill="1" applyBorder="1" applyProtection="1"/>
    <xf numFmtId="0" fontId="12" fillId="2" borderId="12" xfId="0" applyFont="1" applyFill="1" applyBorder="1" applyProtection="1"/>
    <xf numFmtId="0" fontId="12" fillId="2" borderId="37" xfId="0" applyFont="1" applyFill="1" applyBorder="1" applyProtection="1"/>
    <xf numFmtId="172" fontId="12" fillId="2" borderId="13" xfId="0" applyNumberFormat="1" applyFont="1" applyFill="1" applyBorder="1" applyProtection="1"/>
    <xf numFmtId="0" fontId="14" fillId="2" borderId="1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10" fontId="14" fillId="2" borderId="36" xfId="0" applyNumberFormat="1"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10" fontId="14" fillId="2" borderId="13" xfId="2" applyNumberFormat="1" applyFont="1" applyFill="1" applyBorder="1" applyAlignment="1" applyProtection="1">
      <alignment horizontal="center"/>
    </xf>
    <xf numFmtId="0" fontId="19" fillId="2" borderId="0" xfId="0" applyFont="1" applyFill="1" applyBorder="1" applyProtection="1"/>
    <xf numFmtId="0" fontId="12" fillId="10" borderId="10" xfId="0" applyFont="1" applyFill="1" applyBorder="1" applyAlignment="1" applyProtection="1">
      <alignment horizontal="center" vertical="center"/>
    </xf>
    <xf numFmtId="171" fontId="12" fillId="10" borderId="13" xfId="0" applyNumberFormat="1" applyFont="1" applyFill="1" applyBorder="1" applyAlignment="1" applyProtection="1">
      <alignment vertical="center"/>
    </xf>
    <xf numFmtId="164" fontId="68" fillId="2" borderId="0" xfId="2" applyNumberFormat="1" applyFont="1" applyFill="1" applyBorder="1" applyAlignment="1" applyProtection="1">
      <alignment horizontal="center"/>
    </xf>
    <xf numFmtId="166" fontId="69" fillId="2" borderId="0" xfId="0" applyNumberFormat="1" applyFont="1" applyFill="1" applyBorder="1" applyAlignment="1" applyProtection="1">
      <alignment horizontal="center"/>
    </xf>
    <xf numFmtId="0" fontId="69" fillId="2" borderId="0" xfId="0" applyFont="1" applyFill="1" applyProtection="1"/>
    <xf numFmtId="0" fontId="2" fillId="2" borderId="0" xfId="1" applyFill="1" applyBorder="1" applyAlignment="1" applyProtection="1"/>
    <xf numFmtId="49" fontId="70" fillId="2" borderId="0" xfId="1" applyNumberFormat="1" applyFont="1" applyFill="1" applyAlignment="1" applyProtection="1"/>
    <xf numFmtId="10" fontId="12" fillId="10" borderId="11" xfId="0" applyNumberFormat="1" applyFont="1" applyFill="1" applyBorder="1" applyAlignment="1" applyProtection="1">
      <alignment vertical="center"/>
    </xf>
    <xf numFmtId="2" fontId="45" fillId="6" borderId="0" xfId="0" applyNumberFormat="1" applyFont="1" applyFill="1" applyBorder="1" applyAlignment="1" applyProtection="1">
      <alignment horizontal="center"/>
    </xf>
    <xf numFmtId="0" fontId="5" fillId="5" borderId="5" xfId="0" applyFont="1" applyFill="1" applyBorder="1" applyAlignment="1">
      <alignment horizontal="center"/>
    </xf>
    <xf numFmtId="1" fontId="12" fillId="2" borderId="0" xfId="0" applyNumberFormat="1" applyFont="1" applyFill="1" applyBorder="1" applyAlignment="1" applyProtection="1">
      <alignment horizontal="center"/>
    </xf>
    <xf numFmtId="166" fontId="12" fillId="10" borderId="37" xfId="0" applyNumberFormat="1" applyFont="1" applyFill="1" applyBorder="1" applyAlignment="1" applyProtection="1">
      <alignment horizontal="center" vertical="center"/>
    </xf>
    <xf numFmtId="0" fontId="45" fillId="3" borderId="0" xfId="0" applyFont="1" applyFill="1" applyBorder="1" applyAlignment="1" applyProtection="1">
      <alignment horizontal="center"/>
    </xf>
    <xf numFmtId="0" fontId="5" fillId="0" borderId="19" xfId="0" applyFont="1" applyBorder="1" applyAlignment="1"/>
    <xf numFmtId="0" fontId="71" fillId="6" borderId="0" xfId="0" applyFont="1" applyFill="1" applyBorder="1" applyAlignment="1" applyProtection="1">
      <alignment horizontal="center"/>
    </xf>
    <xf numFmtId="166" fontId="0" fillId="6" borderId="34" xfId="0" applyNumberFormat="1" applyFill="1" applyBorder="1" applyAlignment="1" applyProtection="1">
      <alignment horizontal="center"/>
    </xf>
    <xf numFmtId="166" fontId="0" fillId="6" borderId="0" xfId="0" applyNumberFormat="1" applyFill="1" applyBorder="1" applyAlignment="1" applyProtection="1">
      <alignment horizontal="center"/>
    </xf>
    <xf numFmtId="166" fontId="0" fillId="6" borderId="19" xfId="0" applyNumberFormat="1" applyFill="1" applyBorder="1" applyAlignment="1" applyProtection="1">
      <alignment horizontal="center"/>
    </xf>
    <xf numFmtId="0" fontId="0" fillId="6" borderId="0" xfId="0" applyFill="1" applyAlignment="1" applyProtection="1">
      <alignment horizontal="center"/>
    </xf>
    <xf numFmtId="0" fontId="45" fillId="6" borderId="4" xfId="0" applyFont="1" applyFill="1" applyBorder="1" applyAlignment="1" applyProtection="1">
      <alignment horizontal="left"/>
    </xf>
    <xf numFmtId="0" fontId="45" fillId="6" borderId="0" xfId="0" applyFont="1" applyFill="1" applyBorder="1" applyAlignment="1" applyProtection="1">
      <alignment horizontal="left"/>
    </xf>
    <xf numFmtId="0" fontId="51" fillId="8" borderId="4" xfId="0" applyFont="1" applyFill="1" applyBorder="1" applyAlignment="1" applyProtection="1">
      <alignment horizontal="center"/>
    </xf>
    <xf numFmtId="0" fontId="51" fillId="8" borderId="0" xfId="0" applyFont="1" applyFill="1" applyBorder="1" applyAlignment="1" applyProtection="1">
      <alignment horizontal="center"/>
    </xf>
    <xf numFmtId="0" fontId="51" fillId="8" borderId="6" xfId="0" applyFont="1" applyFill="1" applyBorder="1" applyAlignment="1" applyProtection="1">
      <alignment horizontal="center"/>
    </xf>
    <xf numFmtId="0" fontId="0" fillId="6" borderId="0" xfId="0" applyFill="1" applyBorder="1" applyAlignment="1" applyProtection="1">
      <alignment horizontal="center" vertical="center" wrapText="1"/>
    </xf>
    <xf numFmtId="0" fontId="51" fillId="9" borderId="4" xfId="0" applyFont="1" applyFill="1" applyBorder="1" applyAlignment="1" applyProtection="1">
      <alignment horizontal="center"/>
    </xf>
    <xf numFmtId="0" fontId="51" fillId="9" borderId="0" xfId="0" applyFont="1" applyFill="1" applyBorder="1" applyAlignment="1" applyProtection="1">
      <alignment horizontal="center"/>
    </xf>
    <xf numFmtId="0" fontId="51" fillId="9" borderId="6" xfId="0" applyFont="1" applyFill="1" applyBorder="1" applyAlignment="1" applyProtection="1">
      <alignment horizontal="center"/>
    </xf>
    <xf numFmtId="0" fontId="0" fillId="6" borderId="32" xfId="0" applyFill="1" applyBorder="1" applyAlignment="1" applyProtection="1">
      <alignment horizontal="center"/>
    </xf>
    <xf numFmtId="0" fontId="0" fillId="6" borderId="2" xfId="0" applyFill="1" applyBorder="1" applyAlignment="1" applyProtection="1">
      <alignment horizontal="center"/>
    </xf>
    <xf numFmtId="0" fontId="0" fillId="6" borderId="33" xfId="0" applyFill="1" applyBorder="1" applyAlignment="1" applyProtection="1">
      <alignment horizontal="center"/>
    </xf>
    <xf numFmtId="0" fontId="12" fillId="3" borderId="22" xfId="0" applyFont="1" applyFill="1" applyBorder="1" applyAlignment="1" applyProtection="1">
      <alignment horizontal="center" vertical="center"/>
    </xf>
    <xf numFmtId="0" fontId="12" fillId="3" borderId="23" xfId="0" applyFont="1" applyFill="1" applyBorder="1" applyAlignment="1" applyProtection="1">
      <alignment horizontal="center" vertical="center"/>
    </xf>
    <xf numFmtId="0" fontId="12" fillId="3" borderId="24" xfId="0" applyFont="1" applyFill="1" applyBorder="1" applyAlignment="1" applyProtection="1">
      <alignment horizontal="center" vertical="center"/>
    </xf>
    <xf numFmtId="0" fontId="12" fillId="3" borderId="25"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12" fillId="3" borderId="26" xfId="0" applyFont="1" applyFill="1" applyBorder="1" applyAlignment="1" applyProtection="1">
      <alignment horizontal="center" vertical="center"/>
    </xf>
    <xf numFmtId="0" fontId="5" fillId="6" borderId="23" xfId="0" applyFont="1" applyFill="1" applyBorder="1" applyAlignment="1" applyProtection="1">
      <alignment horizontal="center"/>
    </xf>
    <xf numFmtId="0" fontId="5" fillId="7" borderId="4" xfId="0" applyFont="1" applyFill="1" applyBorder="1" applyAlignment="1" applyProtection="1">
      <alignment horizontal="center"/>
    </xf>
    <xf numFmtId="0" fontId="5" fillId="7" borderId="0" xfId="0" applyFont="1" applyFill="1" applyBorder="1" applyAlignment="1" applyProtection="1">
      <alignment horizontal="center"/>
    </xf>
    <xf numFmtId="0" fontId="5" fillId="7" borderId="6" xfId="0" applyFont="1" applyFill="1" applyBorder="1" applyAlignment="1" applyProtection="1">
      <alignment horizontal="center"/>
    </xf>
    <xf numFmtId="0" fontId="5" fillId="7" borderId="7" xfId="0" applyFont="1" applyFill="1" applyBorder="1" applyAlignment="1" applyProtection="1">
      <alignment horizontal="center"/>
    </xf>
    <xf numFmtId="0" fontId="5" fillId="7" borderId="8" xfId="0" applyFont="1" applyFill="1" applyBorder="1" applyAlignment="1" applyProtection="1">
      <alignment horizontal="center"/>
    </xf>
    <xf numFmtId="0" fontId="5" fillId="7" borderId="9" xfId="0" applyFont="1" applyFill="1" applyBorder="1" applyAlignment="1" applyProtection="1">
      <alignment horizontal="center"/>
    </xf>
    <xf numFmtId="0" fontId="44" fillId="6" borderId="1" xfId="0" applyFont="1" applyFill="1" applyBorder="1" applyAlignment="1" applyProtection="1">
      <alignment horizontal="center"/>
    </xf>
    <xf numFmtId="0" fontId="44" fillId="6" borderId="2" xfId="0" applyFont="1" applyFill="1" applyBorder="1" applyAlignment="1" applyProtection="1">
      <alignment horizontal="center"/>
    </xf>
    <xf numFmtId="0" fontId="45" fillId="6" borderId="0" xfId="0" applyFont="1" applyFill="1" applyBorder="1" applyAlignment="1" applyProtection="1">
      <alignment horizontal="center"/>
    </xf>
    <xf numFmtId="0" fontId="45" fillId="6" borderId="8" xfId="0" applyFont="1" applyFill="1" applyBorder="1" applyAlignment="1" applyProtection="1">
      <alignment horizontal="center"/>
    </xf>
    <xf numFmtId="2" fontId="45" fillId="6" borderId="0" xfId="0" applyNumberFormat="1" applyFont="1" applyFill="1" applyBorder="1" applyAlignment="1" applyProtection="1">
      <alignment horizontal="center"/>
    </xf>
    <xf numFmtId="0" fontId="20" fillId="2" borderId="8" xfId="0" applyFont="1" applyFill="1" applyBorder="1" applyAlignment="1" applyProtection="1">
      <alignment horizontal="center"/>
    </xf>
    <xf numFmtId="0" fontId="20" fillId="2" borderId="9" xfId="0" applyFont="1" applyFill="1" applyBorder="1" applyAlignment="1" applyProtection="1">
      <alignment horizontal="center"/>
    </xf>
    <xf numFmtId="0" fontId="9" fillId="3" borderId="8" xfId="0" applyFont="1" applyFill="1" applyBorder="1" applyAlignment="1" applyProtection="1">
      <alignment horizontal="center" vertical="center"/>
    </xf>
    <xf numFmtId="0" fontId="22" fillId="4" borderId="5" xfId="0" applyFont="1" applyFill="1" applyBorder="1" applyAlignment="1" applyProtection="1">
      <alignment horizontal="center"/>
    </xf>
    <xf numFmtId="0" fontId="12" fillId="4" borderId="5" xfId="0" applyFont="1" applyFill="1" applyBorder="1" applyAlignment="1" applyProtection="1">
      <alignment horizontal="center"/>
    </xf>
    <xf numFmtId="0" fontId="20" fillId="4" borderId="0" xfId="0" applyFont="1" applyFill="1" applyAlignment="1" applyProtection="1">
      <alignment horizontal="center" vertical="center"/>
    </xf>
    <xf numFmtId="0" fontId="22" fillId="4" borderId="0" xfId="0" applyFont="1" applyFill="1" applyBorder="1" applyAlignment="1" applyProtection="1">
      <alignment horizontal="left"/>
    </xf>
    <xf numFmtId="0" fontId="18" fillId="4" borderId="0" xfId="0" applyFont="1" applyFill="1" applyBorder="1" applyAlignment="1" applyProtection="1">
      <alignment horizontal="left" vertical="center"/>
    </xf>
    <xf numFmtId="0" fontId="22" fillId="4" borderId="0" xfId="0" applyFont="1" applyFill="1" applyAlignment="1" applyProtection="1">
      <alignment horizontal="center"/>
    </xf>
    <xf numFmtId="0" fontId="18" fillId="4" borderId="0" xfId="0" applyFont="1" applyFill="1" applyAlignment="1" applyProtection="1">
      <alignment horizontal="center" vertical="center"/>
    </xf>
    <xf numFmtId="0" fontId="18" fillId="4" borderId="0" xfId="0" applyFont="1" applyFill="1" applyAlignment="1" applyProtection="1">
      <alignment horizontal="center"/>
    </xf>
    <xf numFmtId="0" fontId="67" fillId="4"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2" fillId="10" borderId="10" xfId="0" applyFont="1" applyFill="1" applyBorder="1" applyAlignment="1" applyProtection="1">
      <alignment horizontal="center" vertical="center" wrapText="1"/>
    </xf>
    <xf numFmtId="0" fontId="12" fillId="10" borderId="35" xfId="0" applyFont="1" applyFill="1" applyBorder="1" applyAlignment="1" applyProtection="1">
      <alignment horizontal="center" vertical="center" wrapText="1"/>
    </xf>
    <xf numFmtId="0" fontId="12" fillId="10" borderId="11" xfId="0" applyFont="1" applyFill="1" applyBorder="1" applyAlignment="1" applyProtection="1">
      <alignment horizontal="center" vertical="center" wrapText="1"/>
    </xf>
    <xf numFmtId="0" fontId="12" fillId="10" borderId="14" xfId="0" applyFont="1" applyFill="1" applyBorder="1" applyAlignment="1" applyProtection="1">
      <alignment horizontal="center" vertical="center" wrapText="1"/>
    </xf>
    <xf numFmtId="0" fontId="12" fillId="10" borderId="5" xfId="0" applyFont="1" applyFill="1" applyBorder="1" applyAlignment="1" applyProtection="1">
      <alignment horizontal="center" vertical="center" wrapText="1"/>
    </xf>
    <xf numFmtId="0" fontId="12" fillId="10" borderId="36"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12" fillId="10" borderId="37" xfId="0" applyFont="1" applyFill="1" applyBorder="1" applyAlignment="1" applyProtection="1">
      <alignment horizontal="center" vertical="center" wrapText="1"/>
    </xf>
    <xf numFmtId="0" fontId="12" fillId="10" borderId="13" xfId="0" applyFont="1" applyFill="1" applyBorder="1" applyAlignment="1" applyProtection="1">
      <alignment horizontal="center" vertical="center" wrapText="1"/>
    </xf>
    <xf numFmtId="0" fontId="59" fillId="0" borderId="15" xfId="0" applyFont="1" applyBorder="1" applyAlignment="1">
      <alignment horizontal="center"/>
    </xf>
    <xf numFmtId="0" fontId="59" fillId="0" borderId="30" xfId="0" applyFont="1" applyBorder="1" applyAlignment="1">
      <alignment horizontal="center"/>
    </xf>
    <xf numFmtId="0" fontId="59" fillId="0" borderId="38" xfId="0" applyFont="1" applyBorder="1" applyAlignment="1">
      <alignment horizontal="center"/>
    </xf>
    <xf numFmtId="0" fontId="59" fillId="0" borderId="39" xfId="0" applyFont="1" applyBorder="1" applyAlignment="1">
      <alignment horizontal="center"/>
    </xf>
    <xf numFmtId="0" fontId="59" fillId="0" borderId="40" xfId="0" applyFont="1" applyBorder="1" applyAlignment="1">
      <alignment horizontal="center"/>
    </xf>
    <xf numFmtId="0" fontId="59" fillId="0" borderId="41" xfId="0" applyFont="1" applyBorder="1" applyAlignment="1">
      <alignment horizontal="center"/>
    </xf>
    <xf numFmtId="0" fontId="41" fillId="0" borderId="0" xfId="0" applyFont="1" applyFill="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43" fillId="0" borderId="26" xfId="0" applyFont="1" applyBorder="1" applyAlignment="1">
      <alignment horizontal="center" vertical="center"/>
    </xf>
    <xf numFmtId="0" fontId="5" fillId="0" borderId="0" xfId="0" applyFont="1" applyAlignment="1">
      <alignment horizontal="left"/>
    </xf>
    <xf numFmtId="0" fontId="42" fillId="0" borderId="0" xfId="0" applyFont="1" applyAlignment="1">
      <alignment horizontal="center" vertical="center"/>
    </xf>
    <xf numFmtId="164" fontId="72" fillId="2" borderId="0" xfId="2" applyNumberFormat="1" applyFont="1" applyFill="1" applyBorder="1" applyAlignment="1" applyProtection="1">
      <alignment horizontal="center" vertical="center"/>
    </xf>
    <xf numFmtId="164" fontId="72" fillId="2" borderId="6" xfId="2" applyNumberFormat="1" applyFont="1" applyFill="1" applyBorder="1" applyAlignment="1" applyProtection="1">
      <alignment horizontal="center" vertical="center"/>
    </xf>
    <xf numFmtId="0" fontId="14" fillId="2" borderId="0" xfId="0" applyFont="1" applyFill="1" applyBorder="1" applyAlignment="1" applyProtection="1">
      <alignment horizontal="right"/>
    </xf>
  </cellXfs>
  <cellStyles count="3">
    <cellStyle name="Hyperlink" xfId="1" builtinId="8"/>
    <cellStyle name="Normal" xfId="0" builtinId="0"/>
    <cellStyle name="Pro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da-DK"/>
  <c:roundedCorners val="1"/>
  <c:chart>
    <c:title>
      <c:tx>
        <c:strRef>
          <c:f>[1]Cal!$B$5</c:f>
          <c:strCache>
            <c:ptCount val="1"/>
            <c:pt idx="0">
              <c:v>Total volume i ml for alkohol og vand, når de blandes i forskellige mængder ved 20 ⁰C</c:v>
            </c:pt>
          </c:strCache>
        </c:strRef>
      </c:tx>
      <c:layout>
        <c:manualLayout>
          <c:xMode val="edge"/>
          <c:yMode val="edge"/>
          <c:x val="6.6346766967896889E-2"/>
          <c:y val="3.0641539909107882E-2"/>
        </c:manualLayout>
      </c:layout>
      <c:txPr>
        <a:bodyPr/>
        <a:lstStyle/>
        <a:p>
          <a:pPr>
            <a:defRPr sz="2000"/>
          </a:pPr>
          <a:endParaRPr lang="da-DK"/>
        </a:p>
      </c:txPr>
    </c:title>
    <c:plotArea>
      <c:layout>
        <c:manualLayout>
          <c:layoutTarget val="inner"/>
          <c:xMode val="edge"/>
          <c:yMode val="edge"/>
          <c:x val="8.8054031293015228E-2"/>
          <c:y val="0.13588984217928571"/>
          <c:w val="0.7013239863723435"/>
          <c:h val="0.72855331364832165"/>
        </c:manualLayout>
      </c:layout>
      <c:lineChart>
        <c:grouping val="standard"/>
        <c:ser>
          <c:idx val="0"/>
          <c:order val="0"/>
          <c:tx>
            <c:strRef>
              <c:f>Frys!$A$112</c:f>
              <c:strCache>
                <c:ptCount val="1"/>
                <c:pt idx="0">
                  <c:v>Alkohol #1 - 100% [ml]</c:v>
                </c:pt>
              </c:strCache>
            </c:strRef>
          </c:tx>
          <c:spPr>
            <a:ln w="28575">
              <a:solidFill>
                <a:srgbClr val="FF0000"/>
              </a:solidFill>
              <a:prstDash val="solid"/>
            </a:ln>
          </c:spPr>
          <c:marker>
            <c:symbol val="square"/>
            <c:size val="5"/>
            <c:spPr>
              <a:solidFill>
                <a:srgbClr val="FF0000"/>
              </a:solidFill>
              <a:ln>
                <a:solidFill>
                  <a:srgbClr val="FF0000"/>
                </a:solidFill>
              </a:ln>
            </c:spPr>
          </c:marker>
          <c:dLbls>
            <c:txPr>
              <a:bodyPr/>
              <a:lstStyle/>
              <a:p>
                <a:pPr>
                  <a:defRPr sz="1200">
                    <a:solidFill>
                      <a:srgbClr val="FF0000"/>
                    </a:solidFill>
                  </a:defRPr>
                </a:pPr>
                <a:endParaRPr lang="da-DK"/>
              </a:p>
            </c:txPr>
            <c:dLblPos val="t"/>
            <c:showVal val="1"/>
          </c:dLbls>
          <c:val>
            <c:numRef>
              <c:f>Frys!$B$112:$X$112</c:f>
              <c:numCache>
                <c:formatCode>General</c:formatCode>
                <c:ptCount val="23"/>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numCache>
            </c:numRef>
          </c:val>
        </c:ser>
        <c:ser>
          <c:idx val="1"/>
          <c:order val="1"/>
          <c:tx>
            <c:strRef>
              <c:f>Frys!$A$113</c:f>
              <c:strCache>
                <c:ptCount val="1"/>
                <c:pt idx="0">
                  <c:v>Vand #2 - 0% [ml]</c:v>
                </c:pt>
              </c:strCache>
            </c:strRef>
          </c:tx>
          <c:spPr>
            <a:ln>
              <a:solidFill>
                <a:srgbClr val="0070C0"/>
              </a:solidFill>
            </a:ln>
          </c:spPr>
          <c:marker>
            <c:symbol val="diamond"/>
            <c:size val="10"/>
            <c:spPr>
              <a:solidFill>
                <a:srgbClr val="0070C0"/>
              </a:solidFill>
              <a:ln>
                <a:solidFill>
                  <a:srgbClr val="0070C0"/>
                </a:solidFill>
              </a:ln>
            </c:spPr>
          </c:marker>
          <c:dLbls>
            <c:txPr>
              <a:bodyPr/>
              <a:lstStyle/>
              <a:p>
                <a:pPr>
                  <a:defRPr sz="1200">
                    <a:solidFill>
                      <a:srgbClr val="0070C0"/>
                    </a:solidFill>
                  </a:defRPr>
                </a:pPr>
                <a:endParaRPr lang="da-DK"/>
              </a:p>
            </c:txPr>
            <c:dLblPos val="b"/>
            <c:showVal val="1"/>
          </c:dLbls>
          <c:val>
            <c:numRef>
              <c:f>Frys!$B$113:$X$113</c:f>
              <c:numCache>
                <c:formatCode>General</c:formatCode>
                <c:ptCount val="23"/>
                <c:pt idx="0">
                  <c:v>1000</c:v>
                </c:pt>
                <c:pt idx="1">
                  <c:v>950</c:v>
                </c:pt>
                <c:pt idx="2">
                  <c:v>900</c:v>
                </c:pt>
                <c:pt idx="3">
                  <c:v>850</c:v>
                </c:pt>
                <c:pt idx="4">
                  <c:v>800</c:v>
                </c:pt>
                <c:pt idx="5">
                  <c:v>750</c:v>
                </c:pt>
                <c:pt idx="6">
                  <c:v>700</c:v>
                </c:pt>
                <c:pt idx="7">
                  <c:v>650</c:v>
                </c:pt>
                <c:pt idx="8">
                  <c:v>600</c:v>
                </c:pt>
                <c:pt idx="9">
                  <c:v>550</c:v>
                </c:pt>
                <c:pt idx="10">
                  <c:v>500</c:v>
                </c:pt>
                <c:pt idx="11">
                  <c:v>450</c:v>
                </c:pt>
                <c:pt idx="12">
                  <c:v>400</c:v>
                </c:pt>
                <c:pt idx="13">
                  <c:v>350</c:v>
                </c:pt>
                <c:pt idx="14">
                  <c:v>300</c:v>
                </c:pt>
                <c:pt idx="15">
                  <c:v>250</c:v>
                </c:pt>
                <c:pt idx="16">
                  <c:v>200</c:v>
                </c:pt>
                <c:pt idx="17">
                  <c:v>150</c:v>
                </c:pt>
                <c:pt idx="18">
                  <c:v>100</c:v>
                </c:pt>
                <c:pt idx="19">
                  <c:v>50</c:v>
                </c:pt>
                <c:pt idx="20">
                  <c:v>0</c:v>
                </c:pt>
              </c:numCache>
            </c:numRef>
          </c:val>
        </c:ser>
        <c:marker val="1"/>
        <c:axId val="64889984"/>
        <c:axId val="64891520"/>
      </c:lineChart>
      <c:lineChart>
        <c:grouping val="standard"/>
        <c:ser>
          <c:idx val="2"/>
          <c:order val="2"/>
          <c:tx>
            <c:strRef>
              <c:f>Frys!$A$114</c:f>
              <c:strCache>
                <c:ptCount val="1"/>
                <c:pt idx="0">
                  <c:v>Volume total [ml] afrundet</c:v>
                </c:pt>
              </c:strCache>
            </c:strRef>
          </c:tx>
          <c:spPr>
            <a:ln>
              <a:solidFill>
                <a:srgbClr val="7030A0"/>
              </a:solidFill>
            </a:ln>
          </c:spPr>
          <c:marker>
            <c:symbol val="triangle"/>
            <c:size val="8"/>
            <c:spPr>
              <a:solidFill>
                <a:srgbClr val="7030A0"/>
              </a:solidFill>
            </c:spPr>
          </c:marker>
          <c:dLbls>
            <c:txPr>
              <a:bodyPr/>
              <a:lstStyle/>
              <a:p>
                <a:pPr>
                  <a:defRPr sz="1200">
                    <a:solidFill>
                      <a:srgbClr val="7030A0"/>
                    </a:solidFill>
                  </a:defRPr>
                </a:pPr>
                <a:endParaRPr lang="da-DK"/>
              </a:p>
            </c:txPr>
            <c:dLblPos val="b"/>
            <c:showVal val="1"/>
          </c:dLbls>
          <c:cat>
            <c:strRef>
              <c:f>Frys!$A$118</c:f>
              <c:strCache>
                <c:ptCount val="1"/>
                <c:pt idx="0">
                  <c:v>21 målepunkter</c:v>
                </c:pt>
              </c:strCache>
            </c:strRef>
          </c:cat>
          <c:val>
            <c:numRef>
              <c:f>Frys!$B$114:$X$114</c:f>
              <c:numCache>
                <c:formatCode>0</c:formatCode>
                <c:ptCount val="23"/>
                <c:pt idx="0">
                  <c:v>1000</c:v>
                </c:pt>
                <c:pt idx="1">
                  <c:v>996.7</c:v>
                </c:pt>
                <c:pt idx="2">
                  <c:v>992.6</c:v>
                </c:pt>
                <c:pt idx="3">
                  <c:v>987.9</c:v>
                </c:pt>
                <c:pt idx="4">
                  <c:v>982.8</c:v>
                </c:pt>
                <c:pt idx="5">
                  <c:v>977.8</c:v>
                </c:pt>
                <c:pt idx="6">
                  <c:v>973.3</c:v>
                </c:pt>
                <c:pt idx="7">
                  <c:v>969.7</c:v>
                </c:pt>
                <c:pt idx="8">
                  <c:v>967.1</c:v>
                </c:pt>
                <c:pt idx="9">
                  <c:v>965.4</c:v>
                </c:pt>
                <c:pt idx="10">
                  <c:v>964.6748</c:v>
                </c:pt>
                <c:pt idx="11">
                  <c:v>964.6</c:v>
                </c:pt>
                <c:pt idx="12">
                  <c:v>965.3</c:v>
                </c:pt>
                <c:pt idx="13">
                  <c:v>966.5</c:v>
                </c:pt>
                <c:pt idx="14">
                  <c:v>968.4</c:v>
                </c:pt>
                <c:pt idx="15">
                  <c:v>970.8</c:v>
                </c:pt>
                <c:pt idx="16">
                  <c:v>974</c:v>
                </c:pt>
                <c:pt idx="17">
                  <c:v>978</c:v>
                </c:pt>
                <c:pt idx="18">
                  <c:v>983.2</c:v>
                </c:pt>
                <c:pt idx="19">
                  <c:v>990.2</c:v>
                </c:pt>
                <c:pt idx="20">
                  <c:v>1000</c:v>
                </c:pt>
              </c:numCache>
            </c:numRef>
          </c:val>
        </c:ser>
        <c:marker val="1"/>
        <c:axId val="64899328"/>
        <c:axId val="64897792"/>
      </c:lineChart>
      <c:catAx>
        <c:axId val="64889984"/>
        <c:scaling>
          <c:orientation val="minMax"/>
        </c:scaling>
        <c:axPos val="b"/>
        <c:majorGridlines/>
        <c:minorGridlines/>
        <c:title>
          <c:tx>
            <c:strRef>
              <c:f>[1]Cal!$B$12</c:f>
              <c:strCache>
                <c:ptCount val="1"/>
                <c:pt idx="0">
                  <c:v>21 målepunkter</c:v>
                </c:pt>
              </c:strCache>
            </c:strRef>
          </c:tx>
          <c:layout>
            <c:manualLayout>
              <c:xMode val="edge"/>
              <c:yMode val="edge"/>
              <c:x val="0.36517346177714904"/>
              <c:y val="0.93465965491816805"/>
            </c:manualLayout>
          </c:layout>
          <c:txPr>
            <a:bodyPr/>
            <a:lstStyle/>
            <a:p>
              <a:pPr>
                <a:defRPr sz="2000" baseline="0"/>
              </a:pPr>
              <a:endParaRPr lang="da-DK"/>
            </a:p>
          </c:txPr>
        </c:title>
        <c:numFmt formatCode="0" sourceLinked="1"/>
        <c:majorTickMark val="none"/>
        <c:tickLblPos val="nextTo"/>
        <c:txPr>
          <a:bodyPr rot="0" vert="horz"/>
          <a:lstStyle/>
          <a:p>
            <a:pPr>
              <a:defRPr sz="1200" b="0" i="0" u="none" strike="noStrike" baseline="0">
                <a:solidFill>
                  <a:srgbClr val="000000"/>
                </a:solidFill>
                <a:latin typeface="Arial"/>
                <a:ea typeface="Arial"/>
                <a:cs typeface="Arial"/>
              </a:defRPr>
            </a:pPr>
            <a:endParaRPr lang="da-DK"/>
          </a:p>
        </c:txPr>
        <c:crossAx val="64891520"/>
        <c:crosses val="autoZero"/>
        <c:auto val="1"/>
        <c:lblAlgn val="ctr"/>
        <c:lblOffset val="400"/>
        <c:tickLblSkip val="1"/>
        <c:tickMarkSkip val="1"/>
      </c:catAx>
      <c:valAx>
        <c:axId val="64891520"/>
        <c:scaling>
          <c:orientation val="minMax"/>
          <c:max val="1000"/>
          <c:min val="0"/>
        </c:scaling>
        <c:axPos val="l"/>
        <c:majorGridlines/>
        <c:title>
          <c:tx>
            <c:strRef>
              <c:f>[1]Cal!$A$5</c:f>
              <c:strCache>
                <c:ptCount val="1"/>
                <c:pt idx="0">
                  <c:v>Alkohol #1 og Vand #2</c:v>
                </c:pt>
              </c:strCache>
            </c:strRef>
          </c:tx>
          <c:layout>
            <c:manualLayout>
              <c:xMode val="edge"/>
              <c:yMode val="edge"/>
              <c:x val="1.4015306910165639E-2"/>
              <c:y val="0.33113474697968265"/>
            </c:manualLayout>
          </c:layout>
          <c:txPr>
            <a:bodyPr/>
            <a:lstStyle/>
            <a:p>
              <a:pPr>
                <a:defRPr sz="1600">
                  <a:solidFill>
                    <a:sysClr val="windowText" lastClr="000000"/>
                  </a:solidFill>
                </a:defRPr>
              </a:pPr>
              <a:endParaRPr lang="da-DK"/>
            </a:p>
          </c:txPr>
        </c:title>
        <c:numFmt formatCode="General" sourceLinked="1"/>
        <c:tickLblPos val="nextTo"/>
        <c:spPr>
          <a:ln>
            <a:solidFill>
              <a:schemeClr val="tx2">
                <a:lumMod val="60000"/>
                <a:lumOff val="40000"/>
              </a:schemeClr>
            </a:solidFill>
          </a:ln>
        </c:spPr>
        <c:txPr>
          <a:bodyPr rot="0" vert="horz"/>
          <a:lstStyle/>
          <a:p>
            <a:pPr>
              <a:defRPr sz="1200" b="0" i="0" u="none" strike="noStrike" baseline="0">
                <a:solidFill>
                  <a:schemeClr val="tx2">
                    <a:lumMod val="60000"/>
                    <a:lumOff val="40000"/>
                  </a:schemeClr>
                </a:solidFill>
                <a:latin typeface="Arial"/>
                <a:ea typeface="Arial"/>
                <a:cs typeface="Arial"/>
              </a:defRPr>
            </a:pPr>
            <a:endParaRPr lang="da-DK"/>
          </a:p>
        </c:txPr>
        <c:crossAx val="64889984"/>
        <c:crosses val="autoZero"/>
        <c:crossBetween val="between"/>
        <c:majorUnit val="100"/>
        <c:minorUnit val="50"/>
      </c:valAx>
      <c:valAx>
        <c:axId val="64897792"/>
        <c:scaling>
          <c:orientation val="minMax"/>
          <c:max val="1000"/>
          <c:min val="950"/>
        </c:scaling>
        <c:axPos val="r"/>
        <c:majorGridlines/>
        <c:numFmt formatCode="0" sourceLinked="1"/>
        <c:tickLblPos val="nextTo"/>
        <c:txPr>
          <a:bodyPr/>
          <a:lstStyle/>
          <a:p>
            <a:pPr>
              <a:defRPr sz="1200" baseline="0">
                <a:solidFill>
                  <a:srgbClr val="FF0000"/>
                </a:solidFill>
              </a:defRPr>
            </a:pPr>
            <a:endParaRPr lang="da-DK"/>
          </a:p>
        </c:txPr>
        <c:crossAx val="64899328"/>
        <c:crosses val="max"/>
        <c:crossBetween val="between"/>
        <c:minorUnit val="2"/>
      </c:valAx>
      <c:catAx>
        <c:axId val="64899328"/>
        <c:scaling>
          <c:orientation val="minMax"/>
        </c:scaling>
        <c:delete val="1"/>
        <c:axPos val="b"/>
        <c:tickLblPos val="none"/>
        <c:crossAx val="64897792"/>
        <c:crosses val="autoZero"/>
        <c:auto val="1"/>
        <c:lblAlgn val="ctr"/>
        <c:lblOffset val="100"/>
      </c:catAx>
      <c:spPr>
        <a:solidFill>
          <a:schemeClr val="bg1">
            <a:lumMod val="85000"/>
          </a:schemeClr>
        </a:solidFill>
        <a:ln w="12700">
          <a:solidFill>
            <a:srgbClr val="808080"/>
          </a:solidFill>
          <a:prstDash val="solid"/>
        </a:ln>
      </c:spPr>
    </c:plotArea>
    <c:legend>
      <c:legendPos val="r"/>
      <c:legendEntry>
        <c:idx val="0"/>
        <c:txPr>
          <a:bodyPr/>
          <a:lstStyle/>
          <a:p>
            <a:pPr>
              <a:defRPr sz="1400">
                <a:solidFill>
                  <a:srgbClr val="FF0000"/>
                </a:solidFill>
              </a:defRPr>
            </a:pPr>
            <a:endParaRPr lang="da-DK"/>
          </a:p>
        </c:txPr>
      </c:legendEntry>
      <c:legendEntry>
        <c:idx val="1"/>
        <c:txPr>
          <a:bodyPr/>
          <a:lstStyle/>
          <a:p>
            <a:pPr>
              <a:defRPr sz="1400">
                <a:solidFill>
                  <a:srgbClr val="0070C0"/>
                </a:solidFill>
              </a:defRPr>
            </a:pPr>
            <a:endParaRPr lang="da-DK"/>
          </a:p>
        </c:txPr>
      </c:legendEntry>
      <c:legendEntry>
        <c:idx val="2"/>
        <c:txPr>
          <a:bodyPr/>
          <a:lstStyle/>
          <a:p>
            <a:pPr>
              <a:defRPr sz="1400">
                <a:solidFill>
                  <a:srgbClr val="7030A0"/>
                </a:solidFill>
              </a:defRPr>
            </a:pPr>
            <a:endParaRPr lang="da-DK"/>
          </a:p>
        </c:txPr>
      </c:legendEntry>
      <c:layout>
        <c:manualLayout>
          <c:xMode val="edge"/>
          <c:yMode val="edge"/>
          <c:x val="0.8360904538169257"/>
          <c:y val="0.2706182264227131"/>
          <c:w val="0.16390958360823993"/>
          <c:h val="0.44813031530327635"/>
        </c:manualLayout>
      </c:layout>
      <c:txPr>
        <a:bodyPr/>
        <a:lstStyle/>
        <a:p>
          <a:pPr>
            <a:defRPr sz="1400">
              <a:solidFill>
                <a:srgbClr val="FF0000"/>
              </a:solidFill>
            </a:defRPr>
          </a:pPr>
          <a:endParaRPr lang="da-DK"/>
        </a:p>
      </c:txPr>
    </c:legend>
    <c:plotVisOnly val="1"/>
    <c:dispBlanksAs val="span"/>
  </c:chart>
  <c:spPr>
    <a:ln w="3175">
      <a:solidFill>
        <a:srgbClr val="000000"/>
      </a:solidFill>
      <a:prstDash val="solid"/>
    </a:ln>
  </c:spPr>
  <c:txPr>
    <a:bodyPr/>
    <a:lstStyle/>
    <a:p>
      <a:pPr>
        <a:defRPr sz="1950" b="0" i="0" u="none" strike="noStrike" baseline="0">
          <a:solidFill>
            <a:srgbClr val="000000"/>
          </a:solidFill>
          <a:latin typeface="Arial"/>
          <a:ea typeface="Arial"/>
          <a:cs typeface="Arial"/>
        </a:defRPr>
      </a:pPr>
      <a:endParaRPr lang="da-DK"/>
    </a:p>
  </c:txPr>
  <c:printSettings>
    <c:headerFooter alignWithMargins="0"/>
    <c:pageMargins b="0.75000000000001465" l="0.70000000000000062" r="0.70000000000000062" t="0.75000000000001465"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da-DK"/>
  <c:chart>
    <c:title>
      <c:tx>
        <c:strRef>
          <c:f>Alkohol!$A$42</c:f>
          <c:strCache>
            <c:ptCount val="1"/>
            <c:pt idx="0">
              <c:v>The freezing point of a mixture of water and alcohol</c:v>
            </c:pt>
          </c:strCache>
        </c:strRef>
      </c:tx>
    </c:title>
    <c:plotArea>
      <c:layout>
        <c:manualLayout>
          <c:layoutTarget val="inner"/>
          <c:xMode val="edge"/>
          <c:yMode val="edge"/>
          <c:x val="8.7143998304559753E-2"/>
          <c:y val="0.12874235647438789"/>
          <c:w val="0.73025415301348573"/>
          <c:h val="0.73115041122531965"/>
        </c:manualLayout>
      </c:layout>
      <c:lineChart>
        <c:grouping val="standard"/>
        <c:ser>
          <c:idx val="0"/>
          <c:order val="0"/>
          <c:tx>
            <c:strRef>
              <c:f>Alkohol!$A$31</c:f>
              <c:strCache>
                <c:ptCount val="1"/>
                <c:pt idx="0">
                  <c:v>Temperature °C</c:v>
                </c:pt>
              </c:strCache>
            </c:strRef>
          </c:tx>
          <c:cat>
            <c:numRef>
              <c:f>Alkohol!$C$30:$M$30</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cat>
          <c:val>
            <c:numRef>
              <c:f>Alkohol!$C$31:$M$31</c:f>
              <c:numCache>
                <c:formatCode>General</c:formatCode>
                <c:ptCount val="11"/>
                <c:pt idx="0">
                  <c:v>0</c:v>
                </c:pt>
                <c:pt idx="1">
                  <c:v>-4</c:v>
                </c:pt>
                <c:pt idx="2">
                  <c:v>-9</c:v>
                </c:pt>
                <c:pt idx="3">
                  <c:v>-15</c:v>
                </c:pt>
                <c:pt idx="4">
                  <c:v>-23</c:v>
                </c:pt>
                <c:pt idx="5">
                  <c:v>-32</c:v>
                </c:pt>
                <c:pt idx="6">
                  <c:v>-37</c:v>
                </c:pt>
                <c:pt idx="7">
                  <c:v>-48</c:v>
                </c:pt>
                <c:pt idx="8">
                  <c:v>-59</c:v>
                </c:pt>
                <c:pt idx="9">
                  <c:v>-73</c:v>
                </c:pt>
                <c:pt idx="10">
                  <c:v>-114</c:v>
                </c:pt>
              </c:numCache>
            </c:numRef>
          </c:val>
        </c:ser>
        <c:marker val="1"/>
        <c:axId val="74271744"/>
        <c:axId val="74273920"/>
      </c:lineChart>
      <c:catAx>
        <c:axId val="74271744"/>
        <c:scaling>
          <c:orientation val="minMax"/>
        </c:scaling>
        <c:axPos val="t"/>
        <c:majorGridlines/>
        <c:minorGridlines>
          <c:spPr>
            <a:ln>
              <a:solidFill>
                <a:sysClr val="windowText" lastClr="000000">
                  <a:shade val="95000"/>
                  <a:satMod val="105000"/>
                </a:sysClr>
              </a:solidFill>
            </a:ln>
          </c:spPr>
        </c:minorGridlines>
        <c:title>
          <c:tx>
            <c:strRef>
              <c:f>Alkohol!$A$30</c:f>
              <c:strCache>
                <c:ptCount val="1"/>
                <c:pt idx="0">
                  <c:v>Ethanol Concentration in Water % by volume</c:v>
                </c:pt>
              </c:strCache>
            </c:strRef>
          </c:tx>
          <c:layout>
            <c:manualLayout>
              <c:xMode val="edge"/>
              <c:yMode val="edge"/>
              <c:x val="0.23040518536581581"/>
              <c:y val="0.92236346697940808"/>
            </c:manualLayout>
          </c:layout>
          <c:txPr>
            <a:bodyPr/>
            <a:lstStyle/>
            <a:p>
              <a:pPr>
                <a:defRPr sz="1400"/>
              </a:pPr>
              <a:endParaRPr lang="da-DK"/>
            </a:p>
          </c:txPr>
        </c:title>
        <c:numFmt formatCode="0" sourceLinked="0"/>
        <c:majorTickMark val="none"/>
        <c:tickLblPos val="high"/>
        <c:txPr>
          <a:bodyPr/>
          <a:lstStyle/>
          <a:p>
            <a:pPr>
              <a:defRPr sz="1000"/>
            </a:pPr>
            <a:endParaRPr lang="da-DK"/>
          </a:p>
        </c:txPr>
        <c:crossAx val="74273920"/>
        <c:crosses val="autoZero"/>
        <c:auto val="1"/>
        <c:lblAlgn val="ctr"/>
        <c:lblOffset val="0"/>
      </c:catAx>
      <c:valAx>
        <c:axId val="74273920"/>
        <c:scaling>
          <c:orientation val="maxMin"/>
        </c:scaling>
        <c:axPos val="l"/>
        <c:majorGridlines/>
        <c:minorGridlines/>
        <c:title>
          <c:tx>
            <c:strRef>
              <c:f>Alkohol!$A$31</c:f>
              <c:strCache>
                <c:ptCount val="1"/>
                <c:pt idx="0">
                  <c:v>Temperature °C</c:v>
                </c:pt>
              </c:strCache>
            </c:strRef>
          </c:tx>
          <c:txPr>
            <a:bodyPr/>
            <a:lstStyle/>
            <a:p>
              <a:pPr>
                <a:defRPr sz="1400"/>
              </a:pPr>
              <a:endParaRPr lang="da-DK"/>
            </a:p>
          </c:txPr>
        </c:title>
        <c:numFmt formatCode="0" sourceLinked="0"/>
        <c:tickLblPos val="nextTo"/>
        <c:txPr>
          <a:bodyPr/>
          <a:lstStyle/>
          <a:p>
            <a:pPr>
              <a:defRPr sz="1000" baseline="0"/>
            </a:pPr>
            <a:endParaRPr lang="da-DK"/>
          </a:p>
        </c:txPr>
        <c:crossAx val="74271744"/>
        <c:crosses val="autoZero"/>
        <c:crossBetween val="midCat"/>
        <c:majorUnit val="10"/>
        <c:minorUnit val="2"/>
      </c:valAx>
      <c:spPr>
        <a:solidFill>
          <a:schemeClr val="bg1">
            <a:lumMod val="95000"/>
          </a:schemeClr>
        </a:solidFill>
      </c:spPr>
    </c:plotArea>
    <c:legend>
      <c:legendPos val="r"/>
      <c:txPr>
        <a:bodyPr/>
        <a:lstStyle/>
        <a:p>
          <a:pPr>
            <a:defRPr sz="1400"/>
          </a:pPr>
          <a:endParaRPr lang="da-DK"/>
        </a:p>
      </c:txPr>
    </c:legend>
    <c:plotVisOnly val="1"/>
    <c:dispBlanksAs val="gap"/>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rgbClr val="FF0000"/>
      </a:solidFill>
    </a:ln>
  </c:spPr>
  <c:printSettings>
    <c:headerFooter/>
    <c:pageMargins b="0.75000000000000855" l="0.70000000000000062" r="0.70000000000000062" t="0.750000000000008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a-DK"/>
  <c:chart>
    <c:title>
      <c:tx>
        <c:strRef>
          <c:f>Frys!$P$2</c:f>
          <c:strCache>
            <c:ptCount val="1"/>
            <c:pt idx="0">
              <c:v>The freezing point of a mixture of water and alcohol</c:v>
            </c:pt>
          </c:strCache>
        </c:strRef>
      </c:tx>
      <c:layout>
        <c:manualLayout>
          <c:xMode val="edge"/>
          <c:yMode val="edge"/>
          <c:x val="0.27594887002761193"/>
          <c:y val="4.856512141280353E-2"/>
        </c:manualLayout>
      </c:layout>
    </c:title>
    <c:plotArea>
      <c:layout>
        <c:manualLayout>
          <c:layoutTarget val="inner"/>
          <c:xMode val="edge"/>
          <c:yMode val="edge"/>
          <c:x val="8.7143998304559753E-2"/>
          <c:y val="0.12874235647438795"/>
          <c:w val="0.73025415301348595"/>
          <c:h val="0.73115041122531965"/>
        </c:manualLayout>
      </c:layout>
      <c:lineChart>
        <c:grouping val="standard"/>
        <c:ser>
          <c:idx val="0"/>
          <c:order val="0"/>
          <c:tx>
            <c:strRef>
              <c:f>Frys!$J$8</c:f>
              <c:strCache>
                <c:ptCount val="1"/>
                <c:pt idx="0">
                  <c:v>Temperature °C</c:v>
                </c:pt>
              </c:strCache>
            </c:strRef>
          </c:tx>
          <c:cat>
            <c:numRef>
              <c:f>Frys!$D$9:$D$109</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Frys!$J$9:$J$109</c:f>
              <c:numCache>
                <c:formatCode>General</c:formatCode>
                <c:ptCount val="101"/>
                <c:pt idx="0">
                  <c:v>0</c:v>
                </c:pt>
                <c:pt idx="1">
                  <c:v>0</c:v>
                </c:pt>
                <c:pt idx="2">
                  <c:v>-1</c:v>
                </c:pt>
                <c:pt idx="3">
                  <c:v>-1</c:v>
                </c:pt>
                <c:pt idx="4">
                  <c:v>-1</c:v>
                </c:pt>
                <c:pt idx="5">
                  <c:v>-2</c:v>
                </c:pt>
                <c:pt idx="6">
                  <c:v>-2</c:v>
                </c:pt>
                <c:pt idx="7">
                  <c:v>-2</c:v>
                </c:pt>
                <c:pt idx="8">
                  <c:v>-3</c:v>
                </c:pt>
                <c:pt idx="9">
                  <c:v>-3</c:v>
                </c:pt>
                <c:pt idx="10">
                  <c:v>-3</c:v>
                </c:pt>
                <c:pt idx="11">
                  <c:v>-4</c:v>
                </c:pt>
                <c:pt idx="12">
                  <c:v>-4</c:v>
                </c:pt>
                <c:pt idx="13">
                  <c:v>-4</c:v>
                </c:pt>
                <c:pt idx="14">
                  <c:v>-5</c:v>
                </c:pt>
                <c:pt idx="15">
                  <c:v>-5</c:v>
                </c:pt>
                <c:pt idx="16">
                  <c:v>-6</c:v>
                </c:pt>
                <c:pt idx="17">
                  <c:v>-6</c:v>
                </c:pt>
                <c:pt idx="18">
                  <c:v>-7</c:v>
                </c:pt>
                <c:pt idx="19">
                  <c:v>-7</c:v>
                </c:pt>
                <c:pt idx="20">
                  <c:v>-8</c:v>
                </c:pt>
                <c:pt idx="21">
                  <c:v>-8</c:v>
                </c:pt>
                <c:pt idx="22">
                  <c:v>-9</c:v>
                </c:pt>
                <c:pt idx="23">
                  <c:v>-9</c:v>
                </c:pt>
                <c:pt idx="24">
                  <c:v>-10</c:v>
                </c:pt>
                <c:pt idx="25">
                  <c:v>-11</c:v>
                </c:pt>
                <c:pt idx="26">
                  <c:v>-11</c:v>
                </c:pt>
                <c:pt idx="27">
                  <c:v>-12</c:v>
                </c:pt>
                <c:pt idx="28">
                  <c:v>-13</c:v>
                </c:pt>
                <c:pt idx="29">
                  <c:v>-14</c:v>
                </c:pt>
                <c:pt idx="30">
                  <c:v>-14</c:v>
                </c:pt>
                <c:pt idx="31">
                  <c:v>-15</c:v>
                </c:pt>
                <c:pt idx="32">
                  <c:v>-16</c:v>
                </c:pt>
                <c:pt idx="33">
                  <c:v>-17</c:v>
                </c:pt>
                <c:pt idx="34">
                  <c:v>-18</c:v>
                </c:pt>
                <c:pt idx="35">
                  <c:v>-19</c:v>
                </c:pt>
                <c:pt idx="36">
                  <c:v>-19</c:v>
                </c:pt>
                <c:pt idx="37">
                  <c:v>-20</c:v>
                </c:pt>
                <c:pt idx="38">
                  <c:v>-21</c:v>
                </c:pt>
                <c:pt idx="39">
                  <c:v>-22</c:v>
                </c:pt>
                <c:pt idx="40">
                  <c:v>-23</c:v>
                </c:pt>
                <c:pt idx="41">
                  <c:v>-24</c:v>
                </c:pt>
                <c:pt idx="42">
                  <c:v>-25</c:v>
                </c:pt>
                <c:pt idx="43">
                  <c:v>-26</c:v>
                </c:pt>
                <c:pt idx="44">
                  <c:v>-26</c:v>
                </c:pt>
                <c:pt idx="45">
                  <c:v>-27</c:v>
                </c:pt>
                <c:pt idx="46">
                  <c:v>-28</c:v>
                </c:pt>
                <c:pt idx="47">
                  <c:v>-29</c:v>
                </c:pt>
                <c:pt idx="48">
                  <c:v>-30</c:v>
                </c:pt>
                <c:pt idx="49">
                  <c:v>-31</c:v>
                </c:pt>
                <c:pt idx="50">
                  <c:v>-31</c:v>
                </c:pt>
                <c:pt idx="51">
                  <c:v>-32</c:v>
                </c:pt>
                <c:pt idx="52">
                  <c:v>-33</c:v>
                </c:pt>
                <c:pt idx="53">
                  <c:v>-34</c:v>
                </c:pt>
                <c:pt idx="54">
                  <c:v>-34</c:v>
                </c:pt>
                <c:pt idx="55">
                  <c:v>-35</c:v>
                </c:pt>
                <c:pt idx="56">
                  <c:v>-36</c:v>
                </c:pt>
                <c:pt idx="57">
                  <c:v>-37</c:v>
                </c:pt>
                <c:pt idx="58">
                  <c:v>-37</c:v>
                </c:pt>
                <c:pt idx="59">
                  <c:v>-38</c:v>
                </c:pt>
                <c:pt idx="60">
                  <c:v>-39</c:v>
                </c:pt>
                <c:pt idx="61">
                  <c:v>-39</c:v>
                </c:pt>
                <c:pt idx="62">
                  <c:v>-40</c:v>
                </c:pt>
                <c:pt idx="63">
                  <c:v>-40</c:v>
                </c:pt>
                <c:pt idx="64">
                  <c:v>-41</c:v>
                </c:pt>
                <c:pt idx="65">
                  <c:v>-42</c:v>
                </c:pt>
                <c:pt idx="66">
                  <c:v>-42</c:v>
                </c:pt>
                <c:pt idx="67">
                  <c:v>-43</c:v>
                </c:pt>
                <c:pt idx="68">
                  <c:v>-43</c:v>
                </c:pt>
                <c:pt idx="69">
                  <c:v>-44</c:v>
                </c:pt>
                <c:pt idx="70">
                  <c:v>-45</c:v>
                </c:pt>
                <c:pt idx="71">
                  <c:v>-45</c:v>
                </c:pt>
                <c:pt idx="72">
                  <c:v>-46</c:v>
                </c:pt>
                <c:pt idx="73">
                  <c:v>-47</c:v>
                </c:pt>
                <c:pt idx="74">
                  <c:v>-48</c:v>
                </c:pt>
                <c:pt idx="75">
                  <c:v>-48</c:v>
                </c:pt>
                <c:pt idx="76">
                  <c:v>-49</c:v>
                </c:pt>
                <c:pt idx="77">
                  <c:v>-50</c:v>
                </c:pt>
                <c:pt idx="78">
                  <c:v>-51</c:v>
                </c:pt>
                <c:pt idx="79">
                  <c:v>-52</c:v>
                </c:pt>
                <c:pt idx="80">
                  <c:v>-53</c:v>
                </c:pt>
                <c:pt idx="81">
                  <c:v>-54</c:v>
                </c:pt>
                <c:pt idx="82">
                  <c:v>-56</c:v>
                </c:pt>
                <c:pt idx="83">
                  <c:v>-57</c:v>
                </c:pt>
                <c:pt idx="84">
                  <c:v>-59</c:v>
                </c:pt>
                <c:pt idx="85">
                  <c:v>-61</c:v>
                </c:pt>
                <c:pt idx="86">
                  <c:v>-63</c:v>
                </c:pt>
                <c:pt idx="87">
                  <c:v>-65</c:v>
                </c:pt>
                <c:pt idx="88">
                  <c:v>-67</c:v>
                </c:pt>
                <c:pt idx="89">
                  <c:v>-69</c:v>
                </c:pt>
                <c:pt idx="90">
                  <c:v>-72</c:v>
                </c:pt>
                <c:pt idx="91">
                  <c:v>-75</c:v>
                </c:pt>
                <c:pt idx="92">
                  <c:v>-78</c:v>
                </c:pt>
                <c:pt idx="93">
                  <c:v>-81</c:v>
                </c:pt>
                <c:pt idx="94">
                  <c:v>-85</c:v>
                </c:pt>
                <c:pt idx="95">
                  <c:v>-89</c:v>
                </c:pt>
                <c:pt idx="96">
                  <c:v>-93</c:v>
                </c:pt>
                <c:pt idx="97">
                  <c:v>-98</c:v>
                </c:pt>
                <c:pt idx="98">
                  <c:v>-103</c:v>
                </c:pt>
                <c:pt idx="99">
                  <c:v>-108</c:v>
                </c:pt>
                <c:pt idx="100">
                  <c:v>-114</c:v>
                </c:pt>
              </c:numCache>
            </c:numRef>
          </c:val>
        </c:ser>
        <c:marker val="1"/>
        <c:axId val="77420032"/>
        <c:axId val="77421952"/>
      </c:lineChart>
      <c:catAx>
        <c:axId val="77420032"/>
        <c:scaling>
          <c:orientation val="minMax"/>
        </c:scaling>
        <c:axPos val="t"/>
        <c:majorGridlines/>
        <c:minorGridlines>
          <c:spPr>
            <a:ln>
              <a:solidFill>
                <a:sysClr val="windowText" lastClr="000000">
                  <a:shade val="95000"/>
                  <a:satMod val="105000"/>
                </a:sysClr>
              </a:solidFill>
            </a:ln>
          </c:spPr>
        </c:minorGridlines>
        <c:title>
          <c:tx>
            <c:strRef>
              <c:f>Frys!$P$3</c:f>
              <c:strCache>
                <c:ptCount val="1"/>
                <c:pt idx="0">
                  <c:v>Ethanol Concentration in Water % by volume</c:v>
                </c:pt>
              </c:strCache>
            </c:strRef>
          </c:tx>
          <c:layout>
            <c:manualLayout>
              <c:xMode val="edge"/>
              <c:yMode val="edge"/>
              <c:x val="0.29707182056788467"/>
              <c:y val="0.92236342145973449"/>
            </c:manualLayout>
          </c:layout>
          <c:txPr>
            <a:bodyPr/>
            <a:lstStyle/>
            <a:p>
              <a:pPr>
                <a:defRPr sz="1800"/>
              </a:pPr>
              <a:endParaRPr lang="da-DK"/>
            </a:p>
          </c:txPr>
        </c:title>
        <c:numFmt formatCode="0" sourceLinked="0"/>
        <c:majorTickMark val="none"/>
        <c:tickLblPos val="high"/>
        <c:txPr>
          <a:bodyPr/>
          <a:lstStyle/>
          <a:p>
            <a:pPr>
              <a:defRPr sz="1000"/>
            </a:pPr>
            <a:endParaRPr lang="da-DK"/>
          </a:p>
        </c:txPr>
        <c:crossAx val="77421952"/>
        <c:crosses val="autoZero"/>
        <c:auto val="1"/>
        <c:lblAlgn val="ctr"/>
        <c:lblOffset val="0"/>
      </c:catAx>
      <c:valAx>
        <c:axId val="77421952"/>
        <c:scaling>
          <c:orientation val="maxMin"/>
        </c:scaling>
        <c:axPos val="l"/>
        <c:majorGridlines/>
        <c:minorGridlines/>
        <c:title>
          <c:tx>
            <c:strRef>
              <c:f>Frys!$P$1</c:f>
              <c:strCache>
                <c:ptCount val="1"/>
                <c:pt idx="0">
                  <c:v>Temperature °C</c:v>
                </c:pt>
              </c:strCache>
            </c:strRef>
          </c:tx>
          <c:layout>
            <c:manualLayout>
              <c:xMode val="edge"/>
              <c:yMode val="edge"/>
              <c:x val="2.8251491290861373E-2"/>
              <c:y val="0.3602998383480211"/>
            </c:manualLayout>
          </c:layout>
          <c:txPr>
            <a:bodyPr/>
            <a:lstStyle/>
            <a:p>
              <a:pPr>
                <a:defRPr sz="1800"/>
              </a:pPr>
              <a:endParaRPr lang="da-DK"/>
            </a:p>
          </c:txPr>
        </c:title>
        <c:numFmt formatCode="0" sourceLinked="0"/>
        <c:tickLblPos val="nextTo"/>
        <c:txPr>
          <a:bodyPr/>
          <a:lstStyle/>
          <a:p>
            <a:pPr>
              <a:defRPr sz="1000" baseline="0"/>
            </a:pPr>
            <a:endParaRPr lang="da-DK"/>
          </a:p>
        </c:txPr>
        <c:crossAx val="77420032"/>
        <c:crosses val="autoZero"/>
        <c:crossBetween val="midCat"/>
        <c:majorUnit val="10"/>
        <c:minorUnit val="2"/>
      </c:valAx>
      <c:spPr>
        <a:solidFill>
          <a:schemeClr val="bg1">
            <a:lumMod val="95000"/>
          </a:schemeClr>
        </a:solidFill>
      </c:spPr>
    </c:plotArea>
    <c:legend>
      <c:legendPos val="r"/>
      <c:txPr>
        <a:bodyPr/>
        <a:lstStyle/>
        <a:p>
          <a:pPr>
            <a:defRPr sz="1800"/>
          </a:pPr>
          <a:endParaRPr lang="da-DK"/>
        </a:p>
      </c:txPr>
    </c:legend>
    <c:plotVisOnly val="1"/>
    <c:dispBlanksAs val="gap"/>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rgbClr val="FF0000"/>
      </a:solidFill>
    </a:ln>
  </c:spPr>
  <c:printSettings>
    <c:headerFooter/>
    <c:pageMargins b="0.75000000000000877" l="0.70000000000000062" r="0.70000000000000062" t="0.750000000000008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600075</xdr:colOff>
      <xdr:row>6</xdr:row>
      <xdr:rowOff>9525</xdr:rowOff>
    </xdr:from>
    <xdr:to>
      <xdr:col>2</xdr:col>
      <xdr:colOff>9525</xdr:colOff>
      <xdr:row>26</xdr:row>
      <xdr:rowOff>0</xdr:rowOff>
    </xdr:to>
    <xdr:cxnSp macro="">
      <xdr:nvCxnSpPr>
        <xdr:cNvPr id="2" name="Lige pilforbindelse 1"/>
        <xdr:cNvCxnSpPr/>
      </xdr:nvCxnSpPr>
      <xdr:spPr>
        <a:xfrm flipH="1">
          <a:off x="2857500" y="1343025"/>
          <a:ext cx="19050" cy="421005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638175</xdr:colOff>
      <xdr:row>26</xdr:row>
      <xdr:rowOff>228600</xdr:rowOff>
    </xdr:from>
    <xdr:to>
      <xdr:col>9</xdr:col>
      <xdr:colOff>0</xdr:colOff>
      <xdr:row>27</xdr:row>
      <xdr:rowOff>0</xdr:rowOff>
    </xdr:to>
    <xdr:cxnSp macro="">
      <xdr:nvCxnSpPr>
        <xdr:cNvPr id="3" name="Lige pilforbindelse 2"/>
        <xdr:cNvCxnSpPr/>
      </xdr:nvCxnSpPr>
      <xdr:spPr>
        <a:xfrm>
          <a:off x="3505200" y="5743575"/>
          <a:ext cx="1152525"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47627</xdr:colOff>
      <xdr:row>55</xdr:row>
      <xdr:rowOff>0</xdr:rowOff>
    </xdr:from>
    <xdr:to>
      <xdr:col>30</xdr:col>
      <xdr:colOff>657225</xdr:colOff>
      <xdr:row>92</xdr:row>
      <xdr:rowOff>19050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30</xdr:row>
      <xdr:rowOff>0</xdr:rowOff>
    </xdr:from>
    <xdr:to>
      <xdr:col>2</xdr:col>
      <xdr:colOff>19050</xdr:colOff>
      <xdr:row>40</xdr:row>
      <xdr:rowOff>0</xdr:rowOff>
    </xdr:to>
    <xdr:cxnSp macro="">
      <xdr:nvCxnSpPr>
        <xdr:cNvPr id="5" name="Lige pilforbindelse 4"/>
        <xdr:cNvCxnSpPr/>
      </xdr:nvCxnSpPr>
      <xdr:spPr>
        <a:xfrm flipH="1">
          <a:off x="2876550" y="6334125"/>
          <a:ext cx="9525" cy="23907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638175</xdr:colOff>
      <xdr:row>40</xdr:row>
      <xdr:rowOff>228600</xdr:rowOff>
    </xdr:from>
    <xdr:to>
      <xdr:col>16</xdr:col>
      <xdr:colOff>0</xdr:colOff>
      <xdr:row>41</xdr:row>
      <xdr:rowOff>0</xdr:rowOff>
    </xdr:to>
    <xdr:cxnSp macro="">
      <xdr:nvCxnSpPr>
        <xdr:cNvPr id="6" name="Lige pilforbindelse 5"/>
        <xdr:cNvCxnSpPr/>
      </xdr:nvCxnSpPr>
      <xdr:spPr>
        <a:xfrm>
          <a:off x="4848225" y="8953500"/>
          <a:ext cx="1143000" cy="9525"/>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352425</xdr:colOff>
      <xdr:row>31</xdr:row>
      <xdr:rowOff>342901</xdr:rowOff>
    </xdr:from>
    <xdr:to>
      <xdr:col>15</xdr:col>
      <xdr:colOff>57150</xdr:colOff>
      <xdr:row>55</xdr:row>
      <xdr:rowOff>19050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31</xdr:row>
      <xdr:rowOff>0</xdr:rowOff>
    </xdr:from>
    <xdr:to>
      <xdr:col>6</xdr:col>
      <xdr:colOff>142875</xdr:colOff>
      <xdr:row>31</xdr:row>
      <xdr:rowOff>314325</xdr:rowOff>
    </xdr:to>
    <xdr:cxnSp macro="">
      <xdr:nvCxnSpPr>
        <xdr:cNvPr id="6" name="Lige pilforbindelse 5"/>
        <xdr:cNvCxnSpPr/>
      </xdr:nvCxnSpPr>
      <xdr:spPr>
        <a:xfrm flipV="1">
          <a:off x="7429500" y="7639050"/>
          <a:ext cx="0" cy="3143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28</xdr:row>
      <xdr:rowOff>95250</xdr:rowOff>
    </xdr:from>
    <xdr:to>
      <xdr:col>6</xdr:col>
      <xdr:colOff>133350</xdr:colOff>
      <xdr:row>29</xdr:row>
      <xdr:rowOff>9525</xdr:rowOff>
    </xdr:to>
    <xdr:cxnSp macro="">
      <xdr:nvCxnSpPr>
        <xdr:cNvPr id="8" name="Lige pilforbindelse 7"/>
        <xdr:cNvCxnSpPr/>
      </xdr:nvCxnSpPr>
      <xdr:spPr>
        <a:xfrm>
          <a:off x="7419975" y="6981825"/>
          <a:ext cx="0" cy="2952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28575</xdr:rowOff>
    </xdr:from>
    <xdr:to>
      <xdr:col>13</xdr:col>
      <xdr:colOff>0</xdr:colOff>
      <xdr:row>69</xdr:row>
      <xdr:rowOff>0</xdr:rowOff>
    </xdr:to>
    <xdr:cxnSp macro="">
      <xdr:nvCxnSpPr>
        <xdr:cNvPr id="10" name="Lige forbindelse 9"/>
        <xdr:cNvCxnSpPr/>
      </xdr:nvCxnSpPr>
      <xdr:spPr>
        <a:xfrm flipV="1">
          <a:off x="7286625" y="13020675"/>
          <a:ext cx="5400675" cy="1790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70</xdr:row>
      <xdr:rowOff>0</xdr:rowOff>
    </xdr:from>
    <xdr:to>
      <xdr:col>12</xdr:col>
      <xdr:colOff>838200</xdr:colOff>
      <xdr:row>70</xdr:row>
      <xdr:rowOff>19050</xdr:rowOff>
    </xdr:to>
    <xdr:cxnSp macro="">
      <xdr:nvCxnSpPr>
        <xdr:cNvPr id="9" name="Lige pilforbindelse 8"/>
        <xdr:cNvCxnSpPr/>
      </xdr:nvCxnSpPr>
      <xdr:spPr>
        <a:xfrm>
          <a:off x="7343775" y="15001875"/>
          <a:ext cx="5381625" cy="1905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68</xdr:row>
      <xdr:rowOff>9525</xdr:rowOff>
    </xdr:from>
    <xdr:to>
      <xdr:col>11</xdr:col>
      <xdr:colOff>0</xdr:colOff>
      <xdr:row>68</xdr:row>
      <xdr:rowOff>19050</xdr:rowOff>
    </xdr:to>
    <xdr:cxnSp macro="">
      <xdr:nvCxnSpPr>
        <xdr:cNvPr id="14" name="Lige pilforbindelse 13"/>
        <xdr:cNvCxnSpPr/>
      </xdr:nvCxnSpPr>
      <xdr:spPr>
        <a:xfrm flipH="1">
          <a:off x="7343775" y="14639925"/>
          <a:ext cx="3895725" cy="9525"/>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xdr:row>
      <xdr:rowOff>57150</xdr:rowOff>
    </xdr:from>
    <xdr:to>
      <xdr:col>36</xdr:col>
      <xdr:colOff>9525</xdr:colOff>
      <xdr:row>35</xdr:row>
      <xdr:rowOff>47625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xcel%20Dat\Web%20Excel%20Programmer\Excel%20Projectmappe\vin%20og%20snaps%20procen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gn"/>
      <sheetName val="Alkohol"/>
      <sheetName val="Frys"/>
      <sheetName val="Cal"/>
    </sheetNames>
    <sheetDataSet>
      <sheetData sheetId="0" refreshError="1"/>
      <sheetData sheetId="1" refreshError="1"/>
      <sheetData sheetId="2" refreshError="1"/>
      <sheetData sheetId="3">
        <row r="5">
          <cell r="A5" t="str">
            <v>Alkohol #1 og Vand #2</v>
          </cell>
          <cell r="B5" t="str">
            <v>Total volume i ml for alkohol og vand, når de blandes i forskellige mængder ved 20 ⁰C</v>
          </cell>
        </row>
        <row r="12">
          <cell r="B12" t="str">
            <v>21 målepunkter</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enstoredanske.lex.dk/azeotrop" TargetMode="External"/><Relationship Id="rId2" Type="http://schemas.openxmlformats.org/officeDocument/2006/relationships/hyperlink" Target="https://www.handymath.com/mission.html" TargetMode="External"/><Relationship Id="rId1" Type="http://schemas.openxmlformats.org/officeDocument/2006/relationships/hyperlink" Target="http://www.walter-lystfisker.d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indtryklabs.dk/alkokemiolle/alkoholfremstilling/teknisk-alkohol/"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handymath.com/cgi-bin/ethanolWaterMixer23.cgi?convst1vol=L&amp;convst2vol=L&amp;convfnlvol=L&amp;st1=50&amp;st1conc=50&amp;st2=10&amp;st2conc=50&amp;fnl=&amp;fnlconc=&amp;submit=Reset&amp;volwght=Weight" TargetMode="External"/><Relationship Id="rId7" Type="http://schemas.openxmlformats.org/officeDocument/2006/relationships/printerSettings" Target="../printerSettings/printerSettings2.bin"/><Relationship Id="rId2" Type="http://schemas.openxmlformats.org/officeDocument/2006/relationships/hyperlink" Target="http://www.nbi.ku.dk/spoerg_om_fysik/fysik/vinblanding/" TargetMode="External"/><Relationship Id="rId1" Type="http://schemas.openxmlformats.org/officeDocument/2006/relationships/hyperlink" Target="http://fysikabc.weebly.com/alkohol.html" TargetMode="External"/><Relationship Id="rId6" Type="http://schemas.openxmlformats.org/officeDocument/2006/relationships/hyperlink" Target="https://www.engineeringtoolbox.com/ethanol-water-d_989.html" TargetMode="External"/><Relationship Id="rId5" Type="http://schemas.openxmlformats.org/officeDocument/2006/relationships/hyperlink" Target="http://www.walter-lystfisker.dk/" TargetMode="External"/><Relationship Id="rId4" Type="http://schemas.openxmlformats.org/officeDocument/2006/relationships/hyperlink" Target="https://www.handymath.com/mission.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S108"/>
  <sheetViews>
    <sheetView workbookViewId="0">
      <selection sqref="A1:AK1"/>
    </sheetView>
  </sheetViews>
  <sheetFormatPr defaultRowHeight="15"/>
  <cols>
    <col min="1" max="1" width="31.7109375" style="206" customWidth="1"/>
    <col min="2" max="3" width="9.7109375" style="206" customWidth="1"/>
    <col min="4" max="23" width="2.85546875" style="206" customWidth="1"/>
    <col min="24" max="37" width="11.28515625" style="206" customWidth="1"/>
    <col min="38" max="38" width="18.85546875" style="206" customWidth="1"/>
    <col min="39" max="40" width="9.140625" style="206"/>
    <col min="41" max="41" width="9.28515625" style="206" customWidth="1"/>
    <col min="42" max="16384" width="9.140625" style="206"/>
  </cols>
  <sheetData>
    <row r="1" spans="1:38" ht="21">
      <c r="A1" s="355" t="s">
        <v>103</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205"/>
    </row>
    <row r="2" spans="1:38">
      <c r="A2" s="207"/>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9"/>
    </row>
    <row r="3" spans="1:38" ht="18.75">
      <c r="A3" s="207"/>
      <c r="B3" s="208"/>
      <c r="C3" s="208"/>
      <c r="D3" s="208"/>
      <c r="E3" s="357" t="s">
        <v>77</v>
      </c>
      <c r="F3" s="357"/>
      <c r="G3" s="357"/>
      <c r="H3" s="357"/>
      <c r="I3" s="357"/>
      <c r="J3" s="357"/>
      <c r="K3" s="357"/>
      <c r="L3" s="357"/>
      <c r="M3" s="357"/>
      <c r="N3" s="357"/>
      <c r="O3" s="357"/>
      <c r="P3" s="357"/>
      <c r="Q3" s="357"/>
      <c r="R3" s="357"/>
      <c r="S3" s="357"/>
      <c r="T3" s="357"/>
      <c r="U3" s="357"/>
      <c r="V3" s="357"/>
      <c r="W3" s="357"/>
      <c r="X3" s="323">
        <v>5.6421257817368202</v>
      </c>
      <c r="Y3" s="287" t="s">
        <v>78</v>
      </c>
      <c r="Z3" s="287" t="s">
        <v>79</v>
      </c>
      <c r="AA3" s="323">
        <v>20</v>
      </c>
      <c r="AB3" s="287" t="s">
        <v>78</v>
      </c>
      <c r="AC3" s="287" t="s">
        <v>80</v>
      </c>
      <c r="AD3" s="287" t="s">
        <v>81</v>
      </c>
      <c r="AE3" s="287" t="s">
        <v>82</v>
      </c>
      <c r="AF3" s="319">
        <f>(2*PI()*(X3/2)^2*AA3)/1000</f>
        <v>1.0000815154876703</v>
      </c>
      <c r="AG3" s="287" t="s">
        <v>83</v>
      </c>
      <c r="AH3" s="208"/>
      <c r="AI3" s="208"/>
      <c r="AJ3" s="208"/>
      <c r="AK3" s="208"/>
      <c r="AL3" s="209"/>
    </row>
    <row r="4" spans="1:38">
      <c r="A4" s="207"/>
      <c r="B4" s="208"/>
      <c r="C4" s="208"/>
      <c r="D4" s="208"/>
      <c r="E4" s="208"/>
      <c r="F4" s="208"/>
      <c r="G4" s="208"/>
      <c r="H4" s="208"/>
      <c r="I4" s="208"/>
      <c r="J4" s="208"/>
      <c r="K4" s="208"/>
      <c r="L4" s="208"/>
      <c r="M4" s="208"/>
      <c r="N4" s="208"/>
      <c r="O4" s="208"/>
      <c r="P4" s="208"/>
      <c r="Q4" s="208"/>
      <c r="R4" s="208"/>
      <c r="S4" s="208"/>
      <c r="T4" s="208"/>
      <c r="U4" s="208"/>
      <c r="V4" s="208"/>
      <c r="W4" s="208"/>
      <c r="X4" s="210">
        <v>5.6421257817368202</v>
      </c>
      <c r="Y4" s="208"/>
      <c r="Z4" s="208"/>
      <c r="AA4" s="211">
        <v>20</v>
      </c>
      <c r="AB4" s="208"/>
      <c r="AC4" s="208"/>
      <c r="AD4" s="208"/>
      <c r="AE4" s="208"/>
      <c r="AF4" s="208"/>
      <c r="AG4" s="208"/>
      <c r="AH4" s="208"/>
      <c r="AI4" s="208"/>
      <c r="AJ4" s="208"/>
      <c r="AK4" s="208"/>
      <c r="AL4" s="209"/>
    </row>
    <row r="5" spans="1:38" ht="18.75">
      <c r="A5" s="207"/>
      <c r="B5" s="208"/>
      <c r="C5" s="208"/>
      <c r="D5" s="357" t="s">
        <v>104</v>
      </c>
      <c r="E5" s="357"/>
      <c r="F5" s="357"/>
      <c r="G5" s="357"/>
      <c r="H5" s="357"/>
      <c r="I5" s="357"/>
      <c r="J5" s="357"/>
      <c r="K5" s="357"/>
      <c r="L5" s="357"/>
      <c r="M5" s="357"/>
      <c r="N5" s="357"/>
      <c r="O5" s="357"/>
      <c r="P5" s="357"/>
      <c r="Q5" s="286"/>
      <c r="R5" s="359">
        <f>+AF3</f>
        <v>1.0000815154876703</v>
      </c>
      <c r="S5" s="359"/>
      <c r="T5" s="359"/>
      <c r="U5" s="286" t="str">
        <f>+AG3</f>
        <v>Liter</v>
      </c>
      <c r="V5" s="286"/>
      <c r="W5" s="286"/>
      <c r="X5" s="208"/>
      <c r="Y5" s="82" t="s">
        <v>105</v>
      </c>
      <c r="Z5" s="208"/>
      <c r="AA5" s="208"/>
      <c r="AB5" s="208"/>
      <c r="AC5" s="208"/>
      <c r="AD5" s="208"/>
      <c r="AE5" s="208"/>
      <c r="AF5" s="208"/>
      <c r="AG5" s="208"/>
      <c r="AH5" s="208"/>
      <c r="AI5" s="208"/>
      <c r="AJ5" s="208"/>
      <c r="AK5" s="208"/>
      <c r="AL5" s="209"/>
    </row>
    <row r="6" spans="1:38" ht="19.5" thickBot="1">
      <c r="A6" s="207"/>
      <c r="B6" s="208"/>
      <c r="C6" s="208"/>
      <c r="D6" s="358" t="s">
        <v>106</v>
      </c>
      <c r="E6" s="358"/>
      <c r="F6" s="358"/>
      <c r="G6" s="358"/>
      <c r="H6" s="358"/>
      <c r="I6" s="358"/>
      <c r="J6" s="82"/>
      <c r="K6" s="82"/>
      <c r="L6" s="82"/>
      <c r="M6" s="82"/>
      <c r="N6" s="82"/>
      <c r="O6" s="82"/>
      <c r="P6" s="82"/>
      <c r="Q6" s="82"/>
      <c r="R6" s="358" t="s">
        <v>107</v>
      </c>
      <c r="S6" s="358"/>
      <c r="T6" s="358"/>
      <c r="U6" s="358"/>
      <c r="V6" s="358"/>
      <c r="W6" s="358"/>
      <c r="X6" s="208"/>
      <c r="Y6" s="82" t="s">
        <v>108</v>
      </c>
      <c r="Z6" s="208"/>
      <c r="AA6" s="208"/>
      <c r="AB6" s="208"/>
      <c r="AC6" s="208"/>
      <c r="AD6" s="208"/>
      <c r="AE6" s="208"/>
      <c r="AF6" s="208"/>
      <c r="AG6" s="71"/>
      <c r="AH6" s="208"/>
      <c r="AI6" s="208"/>
      <c r="AJ6" s="208"/>
      <c r="AK6" s="208"/>
      <c r="AL6" s="209"/>
    </row>
    <row r="7" spans="1:38" ht="18.75">
      <c r="A7" s="207"/>
      <c r="B7" s="214"/>
      <c r="C7" s="215"/>
      <c r="D7" s="216"/>
      <c r="E7" s="217"/>
      <c r="F7" s="217"/>
      <c r="G7" s="217"/>
      <c r="H7" s="217"/>
      <c r="I7" s="218"/>
      <c r="J7" s="208"/>
      <c r="K7" s="219"/>
      <c r="L7" s="220"/>
      <c r="M7" s="220"/>
      <c r="N7" s="220"/>
      <c r="O7" s="220"/>
      <c r="P7" s="221"/>
      <c r="Q7" s="208"/>
      <c r="R7" s="216"/>
      <c r="S7" s="217"/>
      <c r="T7" s="217"/>
      <c r="U7" s="217"/>
      <c r="V7" s="217"/>
      <c r="W7" s="218"/>
      <c r="X7" s="208"/>
      <c r="Y7" s="82" t="s">
        <v>164</v>
      </c>
      <c r="Z7" s="208"/>
      <c r="AA7" s="208"/>
      <c r="AB7" s="208"/>
      <c r="AC7" s="208"/>
      <c r="AD7" s="208"/>
      <c r="AE7" s="208"/>
      <c r="AF7" s="208"/>
      <c r="AG7" s="208"/>
      <c r="AH7" s="208"/>
      <c r="AI7" s="208"/>
      <c r="AJ7" s="208"/>
      <c r="AK7" s="208"/>
      <c r="AL7" s="209"/>
    </row>
    <row r="8" spans="1:38" ht="18.75">
      <c r="A8" s="207"/>
      <c r="B8" s="208"/>
      <c r="C8" s="209"/>
      <c r="D8" s="349" t="s">
        <v>109</v>
      </c>
      <c r="E8" s="350"/>
      <c r="F8" s="350"/>
      <c r="G8" s="350"/>
      <c r="H8" s="350"/>
      <c r="I8" s="351"/>
      <c r="J8" s="208"/>
      <c r="K8" s="222"/>
      <c r="L8" s="223"/>
      <c r="M8" s="223"/>
      <c r="N8" s="223"/>
      <c r="O8" s="223"/>
      <c r="P8" s="224"/>
      <c r="Q8" s="208"/>
      <c r="R8" s="349" t="s">
        <v>110</v>
      </c>
      <c r="S8" s="350"/>
      <c r="T8" s="350"/>
      <c r="U8" s="350"/>
      <c r="V8" s="350"/>
      <c r="W8" s="351"/>
      <c r="X8" s="208"/>
      <c r="Y8" s="82" t="s">
        <v>111</v>
      </c>
      <c r="Z8" s="208"/>
      <c r="AA8" s="208"/>
      <c r="AB8" s="208"/>
      <c r="AC8" s="208"/>
      <c r="AD8" s="208"/>
      <c r="AE8" s="208"/>
      <c r="AF8" s="208"/>
      <c r="AG8" s="208"/>
      <c r="AH8" s="208"/>
      <c r="AI8" s="208"/>
      <c r="AJ8" s="208"/>
      <c r="AK8" s="208"/>
      <c r="AL8" s="209"/>
    </row>
    <row r="9" spans="1:38" ht="18.75">
      <c r="A9" s="207"/>
      <c r="B9" s="208"/>
      <c r="C9" s="209"/>
      <c r="D9" s="349" t="s">
        <v>112</v>
      </c>
      <c r="E9" s="350"/>
      <c r="F9" s="350"/>
      <c r="G9" s="350"/>
      <c r="H9" s="350"/>
      <c r="I9" s="351"/>
      <c r="J9" s="208"/>
      <c r="K9" s="225"/>
      <c r="L9" s="226"/>
      <c r="M9" s="226"/>
      <c r="N9" s="226"/>
      <c r="O9" s="226"/>
      <c r="P9" s="227"/>
      <c r="Q9" s="208"/>
      <c r="R9" s="349" t="s">
        <v>113</v>
      </c>
      <c r="S9" s="350"/>
      <c r="T9" s="350"/>
      <c r="U9" s="350"/>
      <c r="V9" s="350"/>
      <c r="W9" s="351"/>
      <c r="X9" s="208"/>
      <c r="Y9" s="82" t="s">
        <v>165</v>
      </c>
      <c r="Z9" s="208"/>
      <c r="AA9" s="208"/>
      <c r="AB9" s="208"/>
      <c r="AC9" s="208"/>
      <c r="AD9" s="208"/>
      <c r="AE9" s="208"/>
      <c r="AF9" s="208"/>
      <c r="AG9" s="208"/>
      <c r="AH9" s="208"/>
      <c r="AI9" s="208"/>
      <c r="AJ9" s="208"/>
      <c r="AK9" s="208"/>
      <c r="AL9" s="209"/>
    </row>
    <row r="10" spans="1:38" ht="18.75">
      <c r="A10" s="207"/>
      <c r="B10" s="208"/>
      <c r="C10" s="209"/>
      <c r="D10" s="228"/>
      <c r="E10" s="229"/>
      <c r="F10" s="229"/>
      <c r="G10" s="229"/>
      <c r="H10" s="229"/>
      <c r="I10" s="230"/>
      <c r="J10" s="208"/>
      <c r="K10" s="225"/>
      <c r="L10" s="226"/>
      <c r="M10" s="226"/>
      <c r="N10" s="226"/>
      <c r="O10" s="226"/>
      <c r="P10" s="227"/>
      <c r="Q10" s="208"/>
      <c r="R10" s="228"/>
      <c r="S10" s="229"/>
      <c r="T10" s="229"/>
      <c r="U10" s="229"/>
      <c r="V10" s="229"/>
      <c r="W10" s="230"/>
      <c r="X10" s="208"/>
      <c r="Y10" s="82"/>
      <c r="Z10" s="208"/>
      <c r="AA10" s="208"/>
      <c r="AB10" s="208"/>
      <c r="AC10" s="208"/>
      <c r="AD10" s="208"/>
      <c r="AE10" s="208"/>
      <c r="AF10" s="208"/>
      <c r="AG10" s="208"/>
      <c r="AH10" s="208"/>
      <c r="AI10" s="208"/>
      <c r="AJ10" s="208"/>
      <c r="AK10" s="208"/>
      <c r="AL10" s="209"/>
    </row>
    <row r="11" spans="1:38" ht="18.75">
      <c r="A11" s="207"/>
      <c r="B11" s="208"/>
      <c r="C11" s="209"/>
      <c r="D11" s="349" t="s">
        <v>84</v>
      </c>
      <c r="E11" s="350"/>
      <c r="F11" s="350"/>
      <c r="G11" s="350"/>
      <c r="H11" s="350"/>
      <c r="I11" s="351"/>
      <c r="J11" s="208"/>
      <c r="K11" s="225"/>
      <c r="L11" s="226"/>
      <c r="M11" s="226"/>
      <c r="N11" s="226"/>
      <c r="O11" s="226"/>
      <c r="P11" s="227"/>
      <c r="Q11" s="208"/>
      <c r="R11" s="349" t="s">
        <v>84</v>
      </c>
      <c r="S11" s="350"/>
      <c r="T11" s="350"/>
      <c r="U11" s="350"/>
      <c r="V11" s="350"/>
      <c r="W11" s="351"/>
      <c r="X11" s="208"/>
      <c r="Y11" s="82" t="s">
        <v>85</v>
      </c>
      <c r="Z11" s="208"/>
      <c r="AA11" s="208"/>
      <c r="AB11" s="208"/>
      <c r="AC11" s="208"/>
      <c r="AD11" s="208"/>
      <c r="AE11" s="208"/>
      <c r="AF11" s="208"/>
      <c r="AG11" s="208"/>
      <c r="AH11" s="208"/>
      <c r="AI11" s="208"/>
      <c r="AJ11" s="208"/>
      <c r="AK11" s="208"/>
      <c r="AL11" s="209"/>
    </row>
    <row r="12" spans="1:38" ht="18.75">
      <c r="A12" s="207"/>
      <c r="B12" s="208"/>
      <c r="C12" s="209"/>
      <c r="D12" s="228"/>
      <c r="E12" s="229"/>
      <c r="F12" s="229"/>
      <c r="G12" s="229"/>
      <c r="H12" s="229"/>
      <c r="I12" s="230"/>
      <c r="J12" s="208"/>
      <c r="K12" s="332" t="s">
        <v>114</v>
      </c>
      <c r="L12" s="333"/>
      <c r="M12" s="333"/>
      <c r="N12" s="333"/>
      <c r="O12" s="333"/>
      <c r="P12" s="334"/>
      <c r="Q12" s="208"/>
      <c r="R12" s="228"/>
      <c r="S12" s="229"/>
      <c r="T12" s="229"/>
      <c r="U12" s="229"/>
      <c r="V12" s="229"/>
      <c r="W12" s="230"/>
      <c r="X12" s="208"/>
      <c r="Y12" s="82" t="s">
        <v>87</v>
      </c>
      <c r="Z12" s="208"/>
      <c r="AA12" s="208"/>
      <c r="AB12" s="208"/>
      <c r="AC12" s="208"/>
      <c r="AD12" s="208"/>
      <c r="AE12" s="208"/>
      <c r="AF12" s="208"/>
      <c r="AG12" s="208"/>
      <c r="AH12" s="208"/>
      <c r="AI12" s="208"/>
      <c r="AJ12" s="208"/>
      <c r="AK12" s="208"/>
      <c r="AL12" s="209"/>
    </row>
    <row r="13" spans="1:38" ht="18.75">
      <c r="A13" s="207"/>
      <c r="B13" s="208"/>
      <c r="C13" s="209"/>
      <c r="D13" s="349" t="s">
        <v>86</v>
      </c>
      <c r="E13" s="350"/>
      <c r="F13" s="350"/>
      <c r="G13" s="350"/>
      <c r="H13" s="350"/>
      <c r="I13" s="351"/>
      <c r="J13" s="208"/>
      <c r="K13" s="225"/>
      <c r="L13" s="226"/>
      <c r="M13" s="226"/>
      <c r="N13" s="226"/>
      <c r="O13" s="226"/>
      <c r="P13" s="227"/>
      <c r="Q13" s="208"/>
      <c r="R13" s="349" t="s">
        <v>86</v>
      </c>
      <c r="S13" s="350"/>
      <c r="T13" s="350"/>
      <c r="U13" s="350"/>
      <c r="V13" s="350"/>
      <c r="W13" s="351"/>
      <c r="X13" s="208"/>
      <c r="Y13" s="82" t="s">
        <v>115</v>
      </c>
      <c r="Z13" s="208"/>
      <c r="AA13" s="208"/>
      <c r="AB13" s="208"/>
      <c r="AC13" s="208"/>
      <c r="AD13" s="208"/>
      <c r="AE13" s="208"/>
      <c r="AF13" s="208"/>
      <c r="AG13" s="208"/>
      <c r="AH13" s="208"/>
      <c r="AI13" s="208"/>
      <c r="AJ13" s="208"/>
      <c r="AK13" s="208"/>
      <c r="AL13" s="209"/>
    </row>
    <row r="14" spans="1:38" ht="15.75">
      <c r="A14" s="207"/>
      <c r="B14" s="208"/>
      <c r="C14" s="209"/>
      <c r="D14" s="228"/>
      <c r="E14" s="229"/>
      <c r="F14" s="229"/>
      <c r="G14" s="229"/>
      <c r="H14" s="229"/>
      <c r="I14" s="230"/>
      <c r="J14" s="208"/>
      <c r="K14" s="225"/>
      <c r="L14" s="226"/>
      <c r="M14" s="226"/>
      <c r="N14" s="226"/>
      <c r="O14" s="226"/>
      <c r="P14" s="227"/>
      <c r="Q14" s="208"/>
      <c r="R14" s="228"/>
      <c r="S14" s="229"/>
      <c r="T14" s="229"/>
      <c r="U14" s="229"/>
      <c r="V14" s="229"/>
      <c r="W14" s="230"/>
      <c r="X14" s="208"/>
      <c r="Y14" s="208"/>
      <c r="Z14" s="208"/>
      <c r="AA14" s="208"/>
      <c r="AB14" s="208"/>
      <c r="AC14" s="208"/>
      <c r="AD14" s="208"/>
      <c r="AE14" s="208"/>
      <c r="AF14" s="208"/>
      <c r="AG14" s="208"/>
      <c r="AH14" s="208"/>
      <c r="AI14" s="208"/>
      <c r="AJ14" s="208"/>
      <c r="AK14" s="208"/>
      <c r="AL14" s="209"/>
    </row>
    <row r="15" spans="1:38" ht="18.75">
      <c r="A15" s="207"/>
      <c r="B15" s="208"/>
      <c r="C15" s="209"/>
      <c r="D15" s="349" t="s">
        <v>88</v>
      </c>
      <c r="E15" s="350"/>
      <c r="F15" s="350"/>
      <c r="G15" s="350"/>
      <c r="H15" s="350"/>
      <c r="I15" s="351"/>
      <c r="J15" s="208"/>
      <c r="K15" s="225"/>
      <c r="L15" s="226"/>
      <c r="M15" s="226"/>
      <c r="N15" s="226"/>
      <c r="O15" s="226"/>
      <c r="P15" s="227"/>
      <c r="Q15" s="208"/>
      <c r="R15" s="349" t="s">
        <v>89</v>
      </c>
      <c r="S15" s="350"/>
      <c r="T15" s="350"/>
      <c r="U15" s="350"/>
      <c r="V15" s="350"/>
      <c r="W15" s="351"/>
      <c r="X15" s="208"/>
      <c r="Y15" s="226"/>
      <c r="Z15" s="286" t="s">
        <v>125</v>
      </c>
      <c r="AA15" s="231"/>
      <c r="AB15" s="208"/>
      <c r="AC15" s="208"/>
      <c r="AD15" s="208"/>
      <c r="AE15" s="208"/>
      <c r="AF15" s="208"/>
      <c r="AG15" s="208"/>
      <c r="AH15" s="208"/>
      <c r="AI15" s="208"/>
      <c r="AJ15" s="208"/>
      <c r="AK15" s="208"/>
      <c r="AL15" s="209"/>
    </row>
    <row r="16" spans="1:38" ht="19.5" thickBot="1">
      <c r="A16" s="207"/>
      <c r="B16" s="335">
        <f>AA3</f>
        <v>20</v>
      </c>
      <c r="C16" s="232" t="s">
        <v>90</v>
      </c>
      <c r="D16" s="352"/>
      <c r="E16" s="353"/>
      <c r="F16" s="353"/>
      <c r="G16" s="353"/>
      <c r="H16" s="353"/>
      <c r="I16" s="354"/>
      <c r="J16" s="208"/>
      <c r="K16" s="225"/>
      <c r="L16" s="226"/>
      <c r="M16" s="226"/>
      <c r="N16" s="226"/>
      <c r="O16" s="226"/>
      <c r="P16" s="227"/>
      <c r="Q16" s="208"/>
      <c r="R16" s="228"/>
      <c r="S16" s="229"/>
      <c r="T16" s="229"/>
      <c r="U16" s="229"/>
      <c r="V16" s="229"/>
      <c r="W16" s="230"/>
      <c r="X16" s="208"/>
      <c r="Y16" s="233"/>
      <c r="Z16" s="286" t="s">
        <v>126</v>
      </c>
      <c r="AA16" s="231"/>
      <c r="AB16" s="208"/>
      <c r="AC16" s="208"/>
      <c r="AD16" s="208"/>
      <c r="AE16" s="208"/>
      <c r="AF16" s="208"/>
      <c r="AG16" s="208"/>
      <c r="AH16" s="208"/>
      <c r="AI16" s="208"/>
      <c r="AJ16" s="208"/>
      <c r="AK16" s="208"/>
      <c r="AL16" s="209"/>
    </row>
    <row r="17" spans="1:38" ht="19.5" thickBot="1">
      <c r="A17" s="207"/>
      <c r="B17" s="335"/>
      <c r="C17" s="232" t="s">
        <v>78</v>
      </c>
      <c r="D17" s="234"/>
      <c r="E17" s="235"/>
      <c r="F17" s="235"/>
      <c r="G17" s="235"/>
      <c r="H17" s="235"/>
      <c r="I17" s="236"/>
      <c r="J17" s="208"/>
      <c r="K17" s="237"/>
      <c r="L17" s="238"/>
      <c r="M17" s="238"/>
      <c r="N17" s="238"/>
      <c r="O17" s="238"/>
      <c r="P17" s="239"/>
      <c r="Q17" s="208"/>
      <c r="R17" s="240"/>
      <c r="S17" s="241"/>
      <c r="T17" s="241"/>
      <c r="U17" s="241"/>
      <c r="V17" s="241"/>
      <c r="W17" s="242"/>
      <c r="X17" s="208"/>
      <c r="Y17" s="243"/>
      <c r="Z17" s="286" t="s">
        <v>117</v>
      </c>
      <c r="AA17" s="231"/>
      <c r="AB17" s="244"/>
      <c r="AC17" s="208"/>
      <c r="AD17" s="208"/>
      <c r="AE17" s="208"/>
      <c r="AF17" s="208"/>
      <c r="AG17" s="208"/>
      <c r="AH17" s="208"/>
      <c r="AI17" s="208"/>
      <c r="AJ17" s="208"/>
      <c r="AK17" s="208"/>
      <c r="AL17" s="209"/>
    </row>
    <row r="18" spans="1:38" ht="18.75">
      <c r="A18" s="207"/>
      <c r="B18" s="208"/>
      <c r="C18" s="209"/>
      <c r="D18" s="245"/>
      <c r="E18" s="246"/>
      <c r="F18" s="246"/>
      <c r="G18" s="246"/>
      <c r="H18" s="246"/>
      <c r="I18" s="247"/>
      <c r="J18" s="208"/>
      <c r="K18" s="248"/>
      <c r="L18" s="233"/>
      <c r="M18" s="233"/>
      <c r="N18" s="233"/>
      <c r="O18" s="233"/>
      <c r="P18" s="249"/>
      <c r="Q18" s="208"/>
      <c r="R18" s="250"/>
      <c r="S18" s="251"/>
      <c r="T18" s="251"/>
      <c r="U18" s="251"/>
      <c r="V18" s="251"/>
      <c r="W18" s="252"/>
      <c r="X18" s="208"/>
      <c r="Y18" s="253"/>
      <c r="Z18" s="286" t="s">
        <v>91</v>
      </c>
      <c r="AA18" s="231"/>
      <c r="AB18" s="208"/>
      <c r="AC18" s="208"/>
      <c r="AD18" s="208"/>
      <c r="AE18" s="79" t="s">
        <v>118</v>
      </c>
      <c r="AF18" s="208"/>
      <c r="AG18" s="208"/>
      <c r="AH18" s="208"/>
      <c r="AI18" s="208"/>
      <c r="AJ18" s="208"/>
      <c r="AK18" s="208"/>
      <c r="AL18" s="209"/>
    </row>
    <row r="19" spans="1:38" ht="18.75">
      <c r="A19" s="207"/>
      <c r="B19" s="208"/>
      <c r="C19" s="209"/>
      <c r="D19" s="332" t="s">
        <v>114</v>
      </c>
      <c r="E19" s="333"/>
      <c r="F19" s="333"/>
      <c r="G19" s="333"/>
      <c r="H19" s="333"/>
      <c r="I19" s="334"/>
      <c r="J19" s="208"/>
      <c r="K19" s="248"/>
      <c r="L19" s="233"/>
      <c r="M19" s="233"/>
      <c r="N19" s="233"/>
      <c r="O19" s="233"/>
      <c r="P19" s="249"/>
      <c r="Q19" s="208"/>
      <c r="R19" s="336" t="s">
        <v>116</v>
      </c>
      <c r="S19" s="337"/>
      <c r="T19" s="337"/>
      <c r="U19" s="337"/>
      <c r="V19" s="337"/>
      <c r="W19" s="338"/>
      <c r="X19" s="208"/>
      <c r="Y19" s="208"/>
      <c r="Z19" s="208"/>
      <c r="AA19" s="208"/>
      <c r="AB19" s="208"/>
      <c r="AC19" s="208"/>
      <c r="AD19" s="208"/>
      <c r="AE19" s="80"/>
      <c r="AF19" s="208"/>
      <c r="AG19" s="208"/>
      <c r="AH19" s="208"/>
      <c r="AI19" s="208"/>
      <c r="AJ19" s="208"/>
      <c r="AK19" s="208"/>
      <c r="AL19" s="209"/>
    </row>
    <row r="20" spans="1:38" ht="18.75">
      <c r="A20" s="207"/>
      <c r="B20" s="208"/>
      <c r="C20" s="209"/>
      <c r="D20" s="245"/>
      <c r="E20" s="246"/>
      <c r="F20" s="246"/>
      <c r="G20" s="246"/>
      <c r="H20" s="246"/>
      <c r="I20" s="247"/>
      <c r="J20" s="208"/>
      <c r="K20" s="248"/>
      <c r="L20" s="233"/>
      <c r="M20" s="233"/>
      <c r="N20" s="233"/>
      <c r="O20" s="233"/>
      <c r="P20" s="249"/>
      <c r="Q20" s="208"/>
      <c r="R20" s="250"/>
      <c r="S20" s="251"/>
      <c r="T20" s="251"/>
      <c r="U20" s="251"/>
      <c r="V20" s="251"/>
      <c r="W20" s="252"/>
      <c r="X20" s="208"/>
      <c r="Y20" s="208"/>
      <c r="Z20" s="208"/>
      <c r="AA20" s="208"/>
      <c r="AB20" s="208"/>
      <c r="AC20" s="208"/>
      <c r="AD20" s="208"/>
      <c r="AE20" s="81" t="s">
        <v>93</v>
      </c>
      <c r="AF20" s="208"/>
      <c r="AG20" s="208"/>
      <c r="AH20" s="208"/>
      <c r="AI20" s="208"/>
      <c r="AJ20" s="208"/>
      <c r="AK20" s="208"/>
      <c r="AL20" s="209"/>
    </row>
    <row r="21" spans="1:38" ht="18.75">
      <c r="A21" s="207"/>
      <c r="B21" s="208"/>
      <c r="C21" s="209"/>
      <c r="D21" s="332" t="s">
        <v>119</v>
      </c>
      <c r="E21" s="333"/>
      <c r="F21" s="333"/>
      <c r="G21" s="333"/>
      <c r="H21" s="333"/>
      <c r="I21" s="334"/>
      <c r="J21" s="208"/>
      <c r="K21" s="248"/>
      <c r="L21" s="233"/>
      <c r="M21" s="233"/>
      <c r="N21" s="233"/>
      <c r="O21" s="233"/>
      <c r="P21" s="249"/>
      <c r="Q21" s="208"/>
      <c r="R21" s="336" t="s">
        <v>120</v>
      </c>
      <c r="S21" s="337"/>
      <c r="T21" s="337"/>
      <c r="U21" s="337"/>
      <c r="V21" s="337"/>
      <c r="W21" s="338"/>
      <c r="X21" s="208"/>
      <c r="Y21" s="208"/>
      <c r="Z21" s="208"/>
      <c r="AA21" s="208"/>
      <c r="AB21" s="208"/>
      <c r="AC21" s="208"/>
      <c r="AD21" s="208"/>
      <c r="AE21" s="82"/>
      <c r="AF21" s="208"/>
      <c r="AG21" s="208"/>
      <c r="AH21" s="208"/>
      <c r="AI21" s="208"/>
      <c r="AJ21" s="208"/>
      <c r="AK21" s="208"/>
      <c r="AL21" s="209"/>
    </row>
    <row r="22" spans="1:38" ht="18.75">
      <c r="A22" s="207"/>
      <c r="B22" s="208"/>
      <c r="C22" s="209"/>
      <c r="D22" s="245"/>
      <c r="E22" s="246"/>
      <c r="F22" s="246"/>
      <c r="G22" s="246"/>
      <c r="H22" s="246"/>
      <c r="I22" s="247"/>
      <c r="J22" s="208"/>
      <c r="K22" s="336" t="s">
        <v>116</v>
      </c>
      <c r="L22" s="337"/>
      <c r="M22" s="337"/>
      <c r="N22" s="337"/>
      <c r="O22" s="337"/>
      <c r="P22" s="338"/>
      <c r="Q22" s="208"/>
      <c r="R22" s="250"/>
      <c r="S22" s="251"/>
      <c r="T22" s="251"/>
      <c r="U22" s="251"/>
      <c r="V22" s="251"/>
      <c r="W22" s="252"/>
      <c r="X22" s="208"/>
      <c r="Y22" s="208"/>
      <c r="Z22" s="208"/>
      <c r="AA22" s="208"/>
      <c r="AB22" s="208"/>
      <c r="AC22" s="208"/>
      <c r="AD22" s="208"/>
      <c r="AE22" s="72" t="s">
        <v>76</v>
      </c>
      <c r="AF22" s="208"/>
      <c r="AG22" s="208"/>
      <c r="AH22" s="208"/>
      <c r="AI22" s="208"/>
      <c r="AJ22" s="208"/>
      <c r="AK22" s="208"/>
      <c r="AL22" s="209"/>
    </row>
    <row r="23" spans="1:38" ht="15.75">
      <c r="A23" s="207"/>
      <c r="B23" s="208"/>
      <c r="C23" s="209"/>
      <c r="D23" s="332" t="s">
        <v>121</v>
      </c>
      <c r="E23" s="333"/>
      <c r="F23" s="333"/>
      <c r="G23" s="333"/>
      <c r="H23" s="333"/>
      <c r="I23" s="334"/>
      <c r="J23" s="208"/>
      <c r="K23" s="248"/>
      <c r="L23" s="233"/>
      <c r="M23" s="233"/>
      <c r="N23" s="233"/>
      <c r="O23" s="233"/>
      <c r="P23" s="249"/>
      <c r="Q23" s="208"/>
      <c r="R23" s="336" t="s">
        <v>122</v>
      </c>
      <c r="S23" s="337"/>
      <c r="T23" s="337"/>
      <c r="U23" s="337"/>
      <c r="V23" s="337"/>
      <c r="W23" s="338"/>
      <c r="X23" s="208"/>
      <c r="Y23" s="208"/>
      <c r="Z23" s="208"/>
      <c r="AA23" s="208"/>
      <c r="AB23" s="208"/>
      <c r="AC23" s="208"/>
      <c r="AD23" s="208"/>
      <c r="AE23" s="208"/>
      <c r="AF23" s="208"/>
      <c r="AG23" s="208"/>
      <c r="AH23" s="208"/>
      <c r="AI23" s="208"/>
      <c r="AJ23" s="208"/>
      <c r="AK23" s="208"/>
      <c r="AL23" s="209"/>
    </row>
    <row r="24" spans="1:38" ht="21">
      <c r="A24" s="207"/>
      <c r="B24" s="208"/>
      <c r="C24" s="209"/>
      <c r="D24" s="245"/>
      <c r="E24" s="246"/>
      <c r="F24" s="246"/>
      <c r="G24" s="246"/>
      <c r="H24" s="246"/>
      <c r="I24" s="247"/>
      <c r="J24" s="208"/>
      <c r="K24" s="248"/>
      <c r="L24" s="233"/>
      <c r="M24" s="233"/>
      <c r="N24" s="233"/>
      <c r="O24" s="233"/>
      <c r="P24" s="249"/>
      <c r="Q24" s="208"/>
      <c r="R24" s="250"/>
      <c r="S24" s="251"/>
      <c r="T24" s="251"/>
      <c r="U24" s="251"/>
      <c r="V24" s="251"/>
      <c r="W24" s="252"/>
      <c r="X24" s="208"/>
      <c r="Y24" s="325" t="s">
        <v>196</v>
      </c>
      <c r="Z24" s="325"/>
      <c r="AA24" s="325"/>
      <c r="AB24" s="325"/>
      <c r="AC24" s="325"/>
      <c r="AD24" s="325"/>
      <c r="AE24" s="325"/>
      <c r="AF24" s="325"/>
      <c r="AG24" s="325"/>
      <c r="AH24" s="325"/>
      <c r="AI24" s="325"/>
      <c r="AJ24" s="325"/>
      <c r="AK24" s="325"/>
      <c r="AL24" s="209"/>
    </row>
    <row r="25" spans="1:38" ht="15.75">
      <c r="A25" s="207"/>
      <c r="B25" s="208"/>
      <c r="C25" s="209"/>
      <c r="D25" s="245"/>
      <c r="E25" s="246"/>
      <c r="F25" s="246"/>
      <c r="G25" s="246"/>
      <c r="H25" s="246"/>
      <c r="I25" s="247"/>
      <c r="J25" s="208"/>
      <c r="K25" s="248"/>
      <c r="L25" s="233"/>
      <c r="M25" s="233"/>
      <c r="N25" s="233"/>
      <c r="O25" s="233"/>
      <c r="P25" s="249"/>
      <c r="Q25" s="208"/>
      <c r="R25" s="250"/>
      <c r="S25" s="251"/>
      <c r="T25" s="251"/>
      <c r="U25" s="251"/>
      <c r="V25" s="251"/>
      <c r="W25" s="252"/>
      <c r="X25" s="208"/>
      <c r="Y25" s="208"/>
      <c r="Z25" s="208"/>
      <c r="AA25" s="208"/>
      <c r="AB25" s="208"/>
      <c r="AC25" s="208"/>
      <c r="AD25" s="208"/>
      <c r="AE25" s="208"/>
      <c r="AF25" s="208"/>
      <c r="AG25" s="208"/>
      <c r="AH25" s="208"/>
      <c r="AI25" s="208"/>
      <c r="AJ25" s="208"/>
      <c r="AK25" s="208"/>
      <c r="AL25" s="209"/>
    </row>
    <row r="26" spans="1:38" ht="16.5" thickBot="1">
      <c r="A26" s="207"/>
      <c r="B26" s="254"/>
      <c r="C26" s="255"/>
      <c r="D26" s="256"/>
      <c r="E26" s="257"/>
      <c r="F26" s="257"/>
      <c r="G26" s="257"/>
      <c r="H26" s="257"/>
      <c r="I26" s="258"/>
      <c r="J26" s="208"/>
      <c r="K26" s="259"/>
      <c r="L26" s="260"/>
      <c r="M26" s="260"/>
      <c r="N26" s="260"/>
      <c r="O26" s="260"/>
      <c r="P26" s="261"/>
      <c r="Q26" s="208"/>
      <c r="R26" s="262"/>
      <c r="S26" s="263"/>
      <c r="T26" s="263"/>
      <c r="U26" s="263"/>
      <c r="V26" s="263"/>
      <c r="W26" s="264"/>
      <c r="X26" s="208"/>
      <c r="Y26" s="208"/>
      <c r="Z26" s="208"/>
      <c r="AA26" s="208"/>
      <c r="AB26" s="208"/>
      <c r="AC26" s="208"/>
      <c r="AD26" s="208"/>
      <c r="AE26" s="208"/>
      <c r="AF26" s="208"/>
      <c r="AG26" s="208"/>
      <c r="AH26" s="208"/>
      <c r="AI26" s="208"/>
      <c r="AJ26" s="208"/>
      <c r="AK26" s="208"/>
      <c r="AL26" s="209"/>
    </row>
    <row r="27" spans="1:38">
      <c r="A27" s="207"/>
      <c r="B27" s="208"/>
      <c r="C27" s="208"/>
      <c r="D27" s="339" t="s">
        <v>92</v>
      </c>
      <c r="E27" s="340"/>
      <c r="F27" s="340"/>
      <c r="G27" s="340"/>
      <c r="H27" s="340"/>
      <c r="I27" s="341"/>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row>
    <row r="28" spans="1:38">
      <c r="A28" s="207"/>
      <c r="B28" s="208"/>
      <c r="C28" s="208"/>
      <c r="D28" s="326">
        <f>+X3</f>
        <v>5.6421257817368202</v>
      </c>
      <c r="E28" s="327"/>
      <c r="F28" s="327"/>
      <c r="G28" s="327"/>
      <c r="H28" s="327"/>
      <c r="I28" s="32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9"/>
    </row>
    <row r="29" spans="1:38" ht="18.75">
      <c r="A29" s="330" t="s">
        <v>123</v>
      </c>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208"/>
      <c r="AH29" s="208"/>
      <c r="AI29" s="208"/>
      <c r="AJ29" s="208"/>
      <c r="AK29" s="208"/>
      <c r="AL29" s="209"/>
    </row>
    <row r="30" spans="1:38" ht="15.75">
      <c r="A30" s="265"/>
      <c r="B30" s="266"/>
      <c r="C30" s="266"/>
      <c r="D30" s="266"/>
      <c r="E30" s="266"/>
      <c r="F30" s="266"/>
      <c r="G30" s="266"/>
      <c r="H30" s="266"/>
      <c r="I30" s="266"/>
      <c r="J30" s="266"/>
      <c r="K30" s="267"/>
      <c r="L30" s="267"/>
      <c r="M30" s="267"/>
      <c r="N30" s="267"/>
      <c r="O30" s="267"/>
      <c r="P30" s="267"/>
      <c r="Q30" s="213"/>
      <c r="R30" s="213"/>
      <c r="S30" s="213"/>
      <c r="T30" s="213"/>
      <c r="U30" s="213"/>
      <c r="V30" s="213"/>
      <c r="W30" s="213"/>
      <c r="X30" s="213"/>
      <c r="Y30" s="213"/>
      <c r="Z30" s="213"/>
      <c r="AA30" s="213"/>
      <c r="AB30" s="213"/>
      <c r="AC30" s="213"/>
      <c r="AD30" s="213"/>
      <c r="AE30" s="213"/>
      <c r="AF30" s="213"/>
      <c r="AG30" s="208"/>
      <c r="AH30" s="208"/>
      <c r="AI30" s="208"/>
      <c r="AJ30" s="208"/>
      <c r="AK30" s="208"/>
      <c r="AL30" s="209"/>
    </row>
    <row r="31" spans="1:38" ht="18.75">
      <c r="A31" s="213"/>
      <c r="B31" s="213"/>
      <c r="C31" s="213"/>
      <c r="D31" s="213"/>
      <c r="E31" s="213"/>
      <c r="F31" s="213"/>
      <c r="G31" s="213"/>
      <c r="H31" s="213"/>
      <c r="I31" s="213"/>
      <c r="J31" s="213"/>
      <c r="K31" s="332" t="s">
        <v>114</v>
      </c>
      <c r="L31" s="333"/>
      <c r="M31" s="333"/>
      <c r="N31" s="333"/>
      <c r="O31" s="333"/>
      <c r="P31" s="334"/>
      <c r="Q31" s="213"/>
      <c r="R31" s="213"/>
      <c r="S31" s="82" t="s">
        <v>124</v>
      </c>
      <c r="T31" s="271"/>
      <c r="U31" s="213"/>
      <c r="V31" s="213"/>
      <c r="W31" s="213"/>
      <c r="X31" s="213"/>
      <c r="Y31" s="271"/>
      <c r="Z31" s="213"/>
      <c r="AA31" s="213"/>
      <c r="AB31" s="213"/>
      <c r="AC31" s="213"/>
      <c r="AD31" s="213"/>
      <c r="AE31" s="213"/>
      <c r="AF31" s="213"/>
      <c r="AG31" s="82"/>
      <c r="AH31" s="82"/>
      <c r="AI31" s="82"/>
      <c r="AJ31" s="82"/>
      <c r="AK31" s="82"/>
      <c r="AL31" s="268"/>
    </row>
    <row r="32" spans="1:38" ht="18.75">
      <c r="A32" s="213"/>
      <c r="B32" s="213"/>
      <c r="C32" s="213"/>
      <c r="D32" s="213"/>
      <c r="E32" s="213"/>
      <c r="F32" s="213"/>
      <c r="G32" s="213"/>
      <c r="H32" s="213"/>
      <c r="I32" s="213"/>
      <c r="J32" s="213"/>
      <c r="K32" s="250"/>
      <c r="L32" s="251"/>
      <c r="M32" s="251"/>
      <c r="N32" s="251"/>
      <c r="O32" s="251"/>
      <c r="P32" s="252"/>
      <c r="Q32" s="213"/>
      <c r="R32" s="213"/>
      <c r="S32" s="213"/>
      <c r="T32" s="213"/>
      <c r="U32" s="213"/>
      <c r="V32" s="213"/>
      <c r="W32" s="213"/>
      <c r="X32" s="213"/>
      <c r="Y32" s="82"/>
      <c r="Z32" s="213"/>
      <c r="AA32" s="213"/>
      <c r="AB32" s="213"/>
      <c r="AC32" s="213"/>
      <c r="AD32" s="213"/>
      <c r="AE32" s="213"/>
      <c r="AF32" s="213"/>
      <c r="AG32" s="82"/>
      <c r="AH32" s="82"/>
      <c r="AI32" s="82"/>
      <c r="AJ32" s="82"/>
      <c r="AK32" s="82"/>
      <c r="AL32" s="268"/>
    </row>
    <row r="33" spans="1:38" ht="18.75">
      <c r="A33" s="213"/>
      <c r="B33" s="213"/>
      <c r="C33" s="213"/>
      <c r="D33" s="213"/>
      <c r="E33" s="213"/>
      <c r="F33" s="213"/>
      <c r="G33" s="213"/>
      <c r="H33" s="213"/>
      <c r="I33" s="213"/>
      <c r="J33" s="213"/>
      <c r="K33" s="250"/>
      <c r="L33" s="251"/>
      <c r="M33" s="251"/>
      <c r="N33" s="251"/>
      <c r="O33" s="251"/>
      <c r="P33" s="252"/>
      <c r="Q33" s="213"/>
      <c r="R33" s="213"/>
      <c r="S33" s="213"/>
      <c r="T33" s="213"/>
      <c r="U33" s="213"/>
      <c r="V33" s="213"/>
      <c r="W33" s="213"/>
      <c r="X33" s="213"/>
      <c r="Y33" s="283"/>
      <c r="Z33" s="286" t="s">
        <v>125</v>
      </c>
      <c r="AA33" s="212"/>
      <c r="AB33" s="213"/>
      <c r="AC33" s="213"/>
      <c r="AD33" s="213"/>
      <c r="AE33" s="213"/>
      <c r="AF33" s="213"/>
      <c r="AG33" s="82"/>
      <c r="AH33" s="82"/>
      <c r="AI33" s="82"/>
      <c r="AJ33" s="82"/>
      <c r="AK33" s="82"/>
      <c r="AL33" s="268"/>
    </row>
    <row r="34" spans="1:38" ht="18.75">
      <c r="A34" s="213"/>
      <c r="B34" s="213"/>
      <c r="C34" s="213"/>
      <c r="D34" s="213"/>
      <c r="E34" s="213"/>
      <c r="F34" s="213"/>
      <c r="G34" s="213"/>
      <c r="H34" s="213"/>
      <c r="I34" s="213"/>
      <c r="J34" s="213"/>
      <c r="K34" s="250"/>
      <c r="L34" s="251"/>
      <c r="M34" s="251"/>
      <c r="N34" s="251"/>
      <c r="O34" s="251"/>
      <c r="P34" s="252"/>
      <c r="Q34" s="213"/>
      <c r="R34" s="213"/>
      <c r="S34" s="213"/>
      <c r="T34" s="213"/>
      <c r="U34" s="213"/>
      <c r="V34" s="213"/>
      <c r="W34" s="213"/>
      <c r="X34" s="213"/>
      <c r="Y34" s="284"/>
      <c r="Z34" s="286" t="s">
        <v>126</v>
      </c>
      <c r="AA34" s="212"/>
      <c r="AB34" s="213"/>
      <c r="AC34" s="213"/>
      <c r="AD34" s="213"/>
      <c r="AE34" s="213"/>
      <c r="AF34" s="213"/>
      <c r="AG34" s="82"/>
      <c r="AH34" s="82"/>
      <c r="AI34" s="82"/>
      <c r="AJ34" s="82"/>
      <c r="AK34" s="82"/>
      <c r="AL34" s="268"/>
    </row>
    <row r="35" spans="1:38" ht="18.75">
      <c r="A35" s="213"/>
      <c r="B35" s="335">
        <f>AA3</f>
        <v>20</v>
      </c>
      <c r="C35" s="244" t="s">
        <v>90</v>
      </c>
      <c r="D35" s="213"/>
      <c r="E35" s="213"/>
      <c r="F35" s="213"/>
      <c r="G35" s="213"/>
      <c r="H35" s="213"/>
      <c r="I35" s="213"/>
      <c r="J35" s="213"/>
      <c r="K35" s="250"/>
      <c r="L35" s="251"/>
      <c r="M35" s="251"/>
      <c r="N35" s="251"/>
      <c r="O35" s="251"/>
      <c r="P35" s="252"/>
      <c r="Q35" s="213"/>
      <c r="R35" s="213"/>
      <c r="S35" s="213"/>
      <c r="T35" s="213"/>
      <c r="U35" s="213"/>
      <c r="V35" s="213"/>
      <c r="W35" s="213"/>
      <c r="X35" s="213"/>
      <c r="Y35" s="82"/>
      <c r="Z35" s="213"/>
      <c r="AA35" s="213"/>
      <c r="AB35" s="213"/>
      <c r="AC35" s="213"/>
      <c r="AD35" s="213"/>
      <c r="AE35" s="213"/>
      <c r="AF35" s="213"/>
      <c r="AG35" s="82"/>
      <c r="AH35" s="82"/>
      <c r="AI35" s="82"/>
      <c r="AJ35" s="82"/>
      <c r="AK35" s="82"/>
      <c r="AL35" s="268"/>
    </row>
    <row r="36" spans="1:38" ht="18.75">
      <c r="A36" s="213"/>
      <c r="B36" s="335"/>
      <c r="C36" s="244" t="s">
        <v>78</v>
      </c>
      <c r="D36" s="213"/>
      <c r="E36" s="213"/>
      <c r="F36" s="213"/>
      <c r="G36" s="213"/>
      <c r="H36" s="213"/>
      <c r="I36" s="213"/>
      <c r="J36" s="213"/>
      <c r="K36" s="336" t="s">
        <v>116</v>
      </c>
      <c r="L36" s="337"/>
      <c r="M36" s="337"/>
      <c r="N36" s="337"/>
      <c r="O36" s="337"/>
      <c r="P36" s="338"/>
      <c r="Q36" s="213"/>
      <c r="R36" s="213"/>
      <c r="S36" s="82" t="s">
        <v>197</v>
      </c>
      <c r="T36" s="271"/>
      <c r="U36" s="213"/>
      <c r="V36" s="213"/>
      <c r="W36" s="213"/>
      <c r="X36" s="213"/>
      <c r="Y36" s="271"/>
      <c r="Z36" s="213"/>
      <c r="AA36" s="213"/>
      <c r="AB36" s="213"/>
      <c r="AC36" s="213"/>
      <c r="AD36" s="213"/>
      <c r="AE36" s="213"/>
      <c r="AF36" s="213"/>
      <c r="AG36" s="82"/>
      <c r="AH36" s="82"/>
      <c r="AI36" s="82"/>
      <c r="AJ36" s="82"/>
      <c r="AK36" s="82"/>
      <c r="AL36" s="268"/>
    </row>
    <row r="37" spans="1:38" ht="18.75">
      <c r="A37" s="213"/>
      <c r="B37" s="213"/>
      <c r="C37" s="213"/>
      <c r="D37" s="213"/>
      <c r="E37" s="213"/>
      <c r="F37" s="213"/>
      <c r="G37" s="213"/>
      <c r="H37" s="213"/>
      <c r="I37" s="213"/>
      <c r="J37" s="213"/>
      <c r="K37" s="250"/>
      <c r="L37" s="251"/>
      <c r="M37" s="251"/>
      <c r="N37" s="251"/>
      <c r="O37" s="251"/>
      <c r="P37" s="252"/>
      <c r="Q37" s="213"/>
      <c r="R37" s="213"/>
      <c r="S37" s="82" t="s">
        <v>198</v>
      </c>
      <c r="T37" s="271"/>
      <c r="U37" s="213"/>
      <c r="V37" s="213"/>
      <c r="W37" s="213"/>
      <c r="X37" s="213"/>
      <c r="Y37" s="271"/>
      <c r="Z37" s="213"/>
      <c r="AA37" s="213"/>
      <c r="AB37" s="213"/>
      <c r="AC37" s="213"/>
      <c r="AD37" s="213"/>
      <c r="AE37" s="213"/>
      <c r="AF37" s="213"/>
      <c r="AG37" s="82"/>
      <c r="AH37" s="82"/>
      <c r="AI37" s="82"/>
      <c r="AJ37" s="82"/>
      <c r="AK37" s="82"/>
      <c r="AL37" s="268"/>
    </row>
    <row r="38" spans="1:38" ht="18.75">
      <c r="A38" s="213"/>
      <c r="B38" s="213"/>
      <c r="C38" s="213"/>
      <c r="D38" s="213"/>
      <c r="E38" s="213"/>
      <c r="F38" s="213"/>
      <c r="G38" s="213"/>
      <c r="H38" s="213"/>
      <c r="I38" s="213"/>
      <c r="J38" s="213"/>
      <c r="K38" s="250"/>
      <c r="L38" s="251"/>
      <c r="M38" s="251"/>
      <c r="N38" s="251"/>
      <c r="O38" s="251"/>
      <c r="P38" s="252"/>
      <c r="Q38" s="213"/>
      <c r="R38" s="213"/>
      <c r="S38" s="271"/>
      <c r="T38" s="271"/>
      <c r="U38" s="213"/>
      <c r="V38" s="213"/>
      <c r="W38" s="213"/>
      <c r="X38" s="213"/>
      <c r="Y38" s="271"/>
      <c r="Z38" s="213"/>
      <c r="AA38" s="213"/>
      <c r="AB38" s="213"/>
      <c r="AC38" s="213"/>
      <c r="AD38" s="213"/>
      <c r="AE38" s="213"/>
      <c r="AF38" s="213"/>
      <c r="AG38" s="82"/>
      <c r="AH38" s="82"/>
      <c r="AI38" s="82"/>
      <c r="AJ38" s="82"/>
      <c r="AK38" s="82"/>
      <c r="AL38" s="268"/>
    </row>
    <row r="39" spans="1:38" ht="18.75">
      <c r="A39" s="213"/>
      <c r="B39" s="213"/>
      <c r="C39" s="213"/>
      <c r="D39" s="213"/>
      <c r="E39" s="213"/>
      <c r="F39" s="213"/>
      <c r="G39" s="213"/>
      <c r="H39" s="213"/>
      <c r="I39" s="213"/>
      <c r="J39" s="213"/>
      <c r="K39" s="250"/>
      <c r="L39" s="251"/>
      <c r="M39" s="251"/>
      <c r="N39" s="251"/>
      <c r="O39" s="251"/>
      <c r="P39" s="252"/>
      <c r="Q39" s="213"/>
      <c r="R39" s="213"/>
      <c r="S39" s="82" t="s">
        <v>166</v>
      </c>
      <c r="T39" s="271"/>
      <c r="U39" s="213"/>
      <c r="V39" s="213"/>
      <c r="W39" s="213"/>
      <c r="X39" s="213"/>
      <c r="Y39" s="271"/>
      <c r="Z39" s="213"/>
      <c r="AA39" s="213"/>
      <c r="AB39" s="213"/>
      <c r="AC39" s="213"/>
      <c r="AD39" s="213"/>
      <c r="AE39" s="213"/>
      <c r="AF39" s="213"/>
      <c r="AG39" s="82"/>
      <c r="AH39" s="82"/>
      <c r="AI39" s="82"/>
      <c r="AJ39" s="82"/>
      <c r="AK39" s="82"/>
      <c r="AL39" s="268"/>
    </row>
    <row r="40" spans="1:38" ht="19.5" thickBot="1">
      <c r="A40" s="213"/>
      <c r="B40" s="266"/>
      <c r="C40" s="266"/>
      <c r="D40" s="266"/>
      <c r="E40" s="266"/>
      <c r="F40" s="266"/>
      <c r="G40" s="266"/>
      <c r="H40" s="266"/>
      <c r="I40" s="266"/>
      <c r="J40" s="269"/>
      <c r="K40" s="262"/>
      <c r="L40" s="263"/>
      <c r="M40" s="263"/>
      <c r="N40" s="263"/>
      <c r="O40" s="263"/>
      <c r="P40" s="264"/>
      <c r="Q40" s="213"/>
      <c r="R40" s="213"/>
      <c r="S40" s="285" t="s">
        <v>127</v>
      </c>
      <c r="T40" s="271"/>
      <c r="U40" s="213"/>
      <c r="V40" s="213"/>
      <c r="W40" s="213"/>
      <c r="X40" s="213"/>
      <c r="Y40" s="271"/>
      <c r="Z40" s="213"/>
      <c r="AA40" s="213"/>
      <c r="AB40" s="213"/>
      <c r="AC40" s="213"/>
      <c r="AD40" s="213"/>
      <c r="AE40" s="213"/>
      <c r="AF40" s="213"/>
      <c r="AG40" s="82"/>
      <c r="AH40" s="82"/>
      <c r="AI40" s="82"/>
      <c r="AJ40" s="82"/>
      <c r="AK40" s="82"/>
      <c r="AL40" s="268"/>
    </row>
    <row r="41" spans="1:38" ht="18.75">
      <c r="A41" s="213"/>
      <c r="B41" s="213"/>
      <c r="C41" s="213"/>
      <c r="D41" s="213"/>
      <c r="E41" s="213"/>
      <c r="F41" s="213"/>
      <c r="G41" s="213"/>
      <c r="H41" s="213"/>
      <c r="I41" s="213"/>
      <c r="J41" s="213"/>
      <c r="K41" s="339" t="s">
        <v>92</v>
      </c>
      <c r="L41" s="340"/>
      <c r="M41" s="340"/>
      <c r="N41" s="340"/>
      <c r="O41" s="340"/>
      <c r="P41" s="341"/>
      <c r="Q41" s="213"/>
      <c r="R41" s="213"/>
      <c r="S41" s="82"/>
      <c r="T41" s="271"/>
      <c r="U41" s="213"/>
      <c r="V41" s="213"/>
      <c r="W41" s="213"/>
      <c r="X41" s="213"/>
      <c r="Y41" s="271"/>
      <c r="Z41" s="213"/>
      <c r="AA41" s="213"/>
      <c r="AB41" s="213"/>
      <c r="AC41" s="213"/>
      <c r="AD41" s="213"/>
      <c r="AE41" s="213"/>
      <c r="AF41" s="213"/>
      <c r="AG41" s="82"/>
      <c r="AH41" s="82"/>
      <c r="AI41" s="82"/>
      <c r="AJ41" s="82"/>
      <c r="AK41" s="82"/>
      <c r="AL41" s="268"/>
    </row>
    <row r="42" spans="1:38" ht="18.75">
      <c r="A42" s="213"/>
      <c r="B42" s="213"/>
      <c r="C42" s="213"/>
      <c r="D42" s="213"/>
      <c r="E42" s="213"/>
      <c r="F42" s="213"/>
      <c r="G42" s="213"/>
      <c r="H42" s="213"/>
      <c r="I42" s="213"/>
      <c r="J42" s="213"/>
      <c r="K42" s="326">
        <f>+X3</f>
        <v>5.6421257817368202</v>
      </c>
      <c r="L42" s="327"/>
      <c r="M42" s="327"/>
      <c r="N42" s="327"/>
      <c r="O42" s="327"/>
      <c r="P42" s="328"/>
      <c r="Q42" s="213"/>
      <c r="R42" s="213"/>
      <c r="S42" s="82" t="s">
        <v>128</v>
      </c>
      <c r="T42" s="213"/>
      <c r="U42" s="213"/>
      <c r="V42" s="213"/>
      <c r="W42" s="213"/>
      <c r="X42" s="213"/>
      <c r="Y42" s="213"/>
      <c r="Z42" s="213"/>
      <c r="AA42" s="213"/>
      <c r="AB42" s="213"/>
      <c r="AC42" s="213"/>
      <c r="AD42" s="213"/>
      <c r="AE42" s="213"/>
      <c r="AF42" s="213"/>
      <c r="AG42" s="82"/>
      <c r="AH42" s="82"/>
      <c r="AI42" s="82"/>
      <c r="AJ42" s="82"/>
      <c r="AK42" s="82"/>
      <c r="AL42" s="268"/>
    </row>
    <row r="43" spans="1:38" ht="18.75">
      <c r="A43" s="82" t="s">
        <v>129</v>
      </c>
      <c r="B43" s="213"/>
      <c r="C43" s="213"/>
      <c r="D43" s="213"/>
      <c r="E43" s="213"/>
      <c r="F43" s="213"/>
      <c r="G43" s="213"/>
      <c r="H43" s="213"/>
      <c r="I43" s="213"/>
      <c r="J43" s="213"/>
      <c r="K43" s="267"/>
      <c r="L43" s="267"/>
      <c r="M43" s="267"/>
      <c r="N43" s="267"/>
      <c r="O43" s="267"/>
      <c r="P43" s="267"/>
      <c r="Q43" s="213"/>
      <c r="R43" s="213"/>
      <c r="S43" s="213"/>
      <c r="T43" s="213"/>
      <c r="U43" s="213"/>
      <c r="V43" s="213"/>
      <c r="W43" s="213"/>
      <c r="X43" s="213"/>
      <c r="Y43" s="213"/>
      <c r="Z43" s="213"/>
      <c r="AA43" s="213"/>
      <c r="AB43" s="213"/>
      <c r="AC43" s="213"/>
      <c r="AD43" s="213"/>
      <c r="AE43" s="213"/>
      <c r="AF43" s="213"/>
      <c r="AG43" s="82"/>
      <c r="AH43" s="82"/>
      <c r="AI43" s="82"/>
      <c r="AJ43" s="82"/>
      <c r="AK43" s="82"/>
      <c r="AL43" s="268"/>
    </row>
    <row r="44" spans="1:38" ht="18.75">
      <c r="A44" s="270" t="s">
        <v>94</v>
      </c>
      <c r="B44" s="213"/>
      <c r="C44" s="208"/>
      <c r="D44" s="208"/>
      <c r="E44" s="208"/>
      <c r="F44" s="208"/>
      <c r="G44" s="208"/>
      <c r="H44" s="208"/>
      <c r="I44" s="208"/>
      <c r="J44" s="208"/>
      <c r="K44" s="271"/>
      <c r="L44" s="271"/>
      <c r="M44" s="271"/>
      <c r="N44" s="271"/>
      <c r="O44" s="271"/>
      <c r="P44" s="271"/>
      <c r="Q44" s="208"/>
      <c r="R44" s="208"/>
      <c r="S44" s="208"/>
      <c r="T44" s="208"/>
      <c r="U44" s="208"/>
      <c r="V44" s="208"/>
      <c r="W44" s="208"/>
      <c r="X44" s="208"/>
      <c r="Y44" s="208"/>
      <c r="Z44" s="208"/>
      <c r="AA44" s="208"/>
      <c r="AB44" s="208"/>
      <c r="AC44" s="208"/>
      <c r="AD44" s="208"/>
      <c r="AE44" s="208"/>
      <c r="AF44" s="208"/>
      <c r="AG44" s="208"/>
      <c r="AH44" s="208"/>
      <c r="AI44" s="208"/>
      <c r="AJ44" s="208"/>
      <c r="AK44" s="208"/>
      <c r="AL44" s="209"/>
    </row>
    <row r="45" spans="1:38" ht="18.75">
      <c r="A45" s="272" t="s">
        <v>167</v>
      </c>
      <c r="B45" s="213"/>
      <c r="C45" s="208"/>
      <c r="D45" s="208"/>
      <c r="E45" s="208"/>
      <c r="F45" s="208"/>
      <c r="G45" s="208"/>
      <c r="H45" s="208"/>
      <c r="I45" s="208"/>
      <c r="J45" s="208"/>
      <c r="K45" s="271"/>
      <c r="L45" s="271"/>
      <c r="M45" s="271"/>
      <c r="N45" s="271"/>
      <c r="O45" s="271"/>
      <c r="P45" s="271"/>
      <c r="Q45" s="208"/>
      <c r="R45" s="208"/>
      <c r="S45" s="208"/>
      <c r="T45" s="208"/>
      <c r="U45" s="208"/>
      <c r="V45" s="208"/>
      <c r="W45" s="208"/>
      <c r="X45" s="208"/>
      <c r="Y45" s="208"/>
      <c r="Z45" s="208"/>
      <c r="AA45" s="208"/>
      <c r="AB45" s="208"/>
      <c r="AC45" s="208"/>
      <c r="AD45" s="208"/>
      <c r="AE45" s="208"/>
      <c r="AF45" s="208"/>
      <c r="AG45" s="208"/>
      <c r="AH45" s="208"/>
      <c r="AI45" s="208"/>
      <c r="AJ45" s="208"/>
      <c r="AK45" s="208"/>
      <c r="AL45" s="209"/>
    </row>
    <row r="46" spans="1:38" ht="18.75">
      <c r="A46" s="272" t="s">
        <v>95</v>
      </c>
      <c r="B46" s="208"/>
      <c r="C46" s="208"/>
      <c r="D46" s="208"/>
      <c r="E46" s="208"/>
      <c r="F46" s="208"/>
      <c r="G46" s="208"/>
      <c r="H46" s="208"/>
      <c r="I46" s="208"/>
      <c r="J46" s="208"/>
      <c r="K46" s="271"/>
      <c r="L46" s="271"/>
      <c r="M46" s="271"/>
      <c r="N46" s="271"/>
      <c r="O46" s="271"/>
      <c r="P46" s="271"/>
      <c r="Q46" s="208"/>
      <c r="R46" s="208"/>
      <c r="S46" s="208"/>
      <c r="T46" s="208"/>
      <c r="U46" s="208"/>
      <c r="V46" s="208"/>
      <c r="W46" s="208"/>
      <c r="X46" s="208"/>
      <c r="Y46" s="208"/>
      <c r="Z46" s="208"/>
      <c r="AA46" s="208"/>
      <c r="AB46" s="208"/>
      <c r="AC46" s="208"/>
      <c r="AD46" s="208"/>
      <c r="AE46" s="208"/>
      <c r="AF46" s="208"/>
      <c r="AG46" s="208"/>
      <c r="AH46" s="208"/>
      <c r="AI46" s="208"/>
      <c r="AJ46" s="208"/>
      <c r="AK46" s="208"/>
      <c r="AL46" s="209"/>
    </row>
    <row r="47" spans="1:38" ht="18.75">
      <c r="A47" s="272" t="s">
        <v>168</v>
      </c>
      <c r="B47" s="208"/>
      <c r="C47" s="208"/>
      <c r="D47" s="208"/>
      <c r="E47" s="208"/>
      <c r="F47" s="208"/>
      <c r="G47" s="208"/>
      <c r="H47" s="208"/>
      <c r="I47" s="208"/>
      <c r="J47" s="208"/>
      <c r="K47" s="271"/>
      <c r="L47" s="271"/>
      <c r="M47" s="271"/>
      <c r="N47" s="271"/>
      <c r="O47" s="271"/>
      <c r="P47" s="271"/>
      <c r="Q47" s="208"/>
      <c r="R47" s="208"/>
      <c r="S47" s="208"/>
      <c r="T47" s="208"/>
      <c r="U47" s="208"/>
      <c r="V47" s="208"/>
      <c r="W47" s="208"/>
      <c r="X47" s="208"/>
      <c r="Y47" s="208"/>
      <c r="Z47" s="208"/>
      <c r="AA47" s="208"/>
      <c r="AB47" s="208"/>
      <c r="AC47" s="208"/>
      <c r="AD47" s="208"/>
      <c r="AE47" s="208"/>
      <c r="AF47" s="208"/>
      <c r="AG47" s="208"/>
      <c r="AH47" s="208"/>
      <c r="AI47" s="208"/>
      <c r="AJ47" s="208"/>
      <c r="AK47" s="208"/>
      <c r="AL47" s="209"/>
    </row>
    <row r="48" spans="1:38" ht="18.75">
      <c r="A48" s="272" t="s">
        <v>169</v>
      </c>
      <c r="B48" s="208"/>
      <c r="C48" s="208"/>
      <c r="D48" s="208"/>
      <c r="E48" s="208"/>
      <c r="F48" s="208"/>
      <c r="G48" s="208"/>
      <c r="H48" s="208"/>
      <c r="I48" s="208"/>
      <c r="J48" s="208"/>
      <c r="K48" s="271"/>
      <c r="L48" s="271"/>
      <c r="M48" s="271"/>
      <c r="N48" s="271"/>
      <c r="O48" s="271"/>
      <c r="P48" s="271"/>
      <c r="Q48" s="208"/>
      <c r="R48" s="208"/>
      <c r="S48" s="208"/>
      <c r="T48" s="208"/>
      <c r="U48" s="208"/>
      <c r="V48" s="208"/>
      <c r="W48" s="208"/>
      <c r="X48" s="208"/>
      <c r="Y48" s="273"/>
      <c r="Z48" s="208"/>
      <c r="AA48" s="208"/>
      <c r="AB48" s="208"/>
      <c r="AC48" s="208"/>
      <c r="AD48" s="208"/>
      <c r="AE48" s="208"/>
      <c r="AF48" s="208"/>
      <c r="AG48" s="208"/>
      <c r="AH48" s="208"/>
      <c r="AI48" s="208"/>
      <c r="AJ48" s="208"/>
      <c r="AK48" s="208"/>
      <c r="AL48" s="209"/>
    </row>
    <row r="49" spans="1:38" ht="18.75">
      <c r="A49" s="272"/>
      <c r="B49" s="208"/>
      <c r="C49" s="208"/>
      <c r="D49" s="208"/>
      <c r="E49" s="208"/>
      <c r="F49" s="208"/>
      <c r="G49" s="208"/>
      <c r="H49" s="208"/>
      <c r="I49" s="208"/>
      <c r="J49" s="208"/>
      <c r="K49" s="271"/>
      <c r="L49" s="271"/>
      <c r="M49" s="271"/>
      <c r="N49" s="271"/>
      <c r="O49" s="271"/>
      <c r="P49" s="271"/>
      <c r="Q49" s="208"/>
      <c r="R49" s="208"/>
      <c r="S49" s="208"/>
      <c r="T49" s="208"/>
      <c r="U49" s="208"/>
      <c r="V49" s="208"/>
      <c r="W49" s="208"/>
      <c r="X49" s="208"/>
      <c r="Y49" s="208"/>
      <c r="Z49" s="208"/>
      <c r="AA49" s="208"/>
      <c r="AB49" s="208"/>
      <c r="AC49" s="208"/>
      <c r="AD49" s="208"/>
      <c r="AE49" s="208"/>
      <c r="AF49" s="208"/>
      <c r="AG49" s="208"/>
      <c r="AH49" s="208"/>
      <c r="AI49" s="208"/>
      <c r="AJ49" s="208"/>
      <c r="AK49" s="208"/>
      <c r="AL49" s="209"/>
    </row>
    <row r="50" spans="1:38" ht="18.75">
      <c r="A50" s="272" t="s">
        <v>185</v>
      </c>
      <c r="B50" s="208"/>
      <c r="C50" s="208"/>
      <c r="D50" s="208"/>
      <c r="E50" s="208"/>
      <c r="F50" s="208"/>
      <c r="G50" s="208"/>
      <c r="H50" s="208"/>
      <c r="I50" s="208"/>
      <c r="J50" s="208"/>
      <c r="K50" s="271"/>
      <c r="L50" s="271"/>
      <c r="M50" s="271"/>
      <c r="N50" s="271"/>
      <c r="O50" s="271"/>
      <c r="P50" s="271"/>
      <c r="Q50" s="208"/>
      <c r="R50" s="208"/>
      <c r="S50" s="208"/>
      <c r="T50" s="208"/>
      <c r="U50" s="208"/>
      <c r="V50" s="208"/>
      <c r="W50" s="208"/>
      <c r="X50" s="208"/>
      <c r="Y50" s="208"/>
      <c r="Z50" s="208"/>
      <c r="AA50" s="208"/>
      <c r="AB50" s="208"/>
      <c r="AC50" s="208"/>
      <c r="AD50" s="208"/>
      <c r="AE50" s="208"/>
      <c r="AF50" s="342" t="s">
        <v>184</v>
      </c>
      <c r="AG50" s="343"/>
      <c r="AH50" s="343"/>
      <c r="AI50" s="343"/>
      <c r="AJ50" s="344"/>
      <c r="AK50" s="208"/>
      <c r="AL50" s="209"/>
    </row>
    <row r="51" spans="1:38" ht="18.75">
      <c r="A51" s="272" t="s">
        <v>186</v>
      </c>
      <c r="B51" s="208"/>
      <c r="C51" s="208"/>
      <c r="D51" s="208"/>
      <c r="E51" s="208"/>
      <c r="F51" s="208"/>
      <c r="G51" s="208"/>
      <c r="H51" s="208"/>
      <c r="I51" s="208"/>
      <c r="J51" s="208"/>
      <c r="K51" s="271"/>
      <c r="L51" s="271"/>
      <c r="M51" s="271"/>
      <c r="N51" s="271"/>
      <c r="O51" s="271"/>
      <c r="P51" s="271"/>
      <c r="Q51" s="208"/>
      <c r="R51" s="208"/>
      <c r="S51" s="208"/>
      <c r="T51" s="208"/>
      <c r="U51" s="208"/>
      <c r="V51" s="208"/>
      <c r="W51" s="208"/>
      <c r="X51" s="208"/>
      <c r="Y51" s="208"/>
      <c r="Z51" s="208"/>
      <c r="AA51" s="208"/>
      <c r="AB51" s="208"/>
      <c r="AC51" s="208"/>
      <c r="AD51" s="208"/>
      <c r="AE51" s="208"/>
      <c r="AF51" s="345"/>
      <c r="AG51" s="346"/>
      <c r="AH51" s="346"/>
      <c r="AI51" s="346"/>
      <c r="AJ51" s="347"/>
      <c r="AK51" s="271"/>
      <c r="AL51" s="209"/>
    </row>
    <row r="52" spans="1:38" ht="15.75">
      <c r="A52" s="271"/>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08"/>
      <c r="AA52" s="208"/>
      <c r="AB52" s="208"/>
      <c r="AC52" s="208"/>
      <c r="AD52" s="208"/>
      <c r="AE52" s="208"/>
      <c r="AF52" s="348" t="s">
        <v>195</v>
      </c>
      <c r="AG52" s="348"/>
      <c r="AH52" s="348"/>
      <c r="AI52" s="348"/>
      <c r="AJ52" s="348"/>
      <c r="AK52" s="271"/>
      <c r="AL52" s="209"/>
    </row>
    <row r="53" spans="1:38" ht="18.75">
      <c r="A53" s="207"/>
      <c r="B53" s="208"/>
      <c r="C53" s="208"/>
      <c r="D53" s="208"/>
      <c r="E53" s="208"/>
      <c r="F53" s="208"/>
      <c r="G53" s="208"/>
      <c r="H53" s="208"/>
      <c r="I53" s="208"/>
      <c r="J53" s="208"/>
      <c r="K53" s="271"/>
      <c r="L53" s="271"/>
      <c r="M53" s="271"/>
      <c r="N53" s="271"/>
      <c r="O53" s="271"/>
      <c r="P53" s="271"/>
      <c r="Q53" s="208"/>
      <c r="R53" s="208"/>
      <c r="S53" s="208"/>
      <c r="T53" s="208"/>
      <c r="U53" s="208"/>
      <c r="V53" s="208"/>
      <c r="W53" s="208"/>
      <c r="X53" s="83" t="s">
        <v>102</v>
      </c>
      <c r="Y53" s="208"/>
      <c r="Z53" s="208"/>
      <c r="AA53" s="208"/>
      <c r="AB53" s="208"/>
      <c r="AC53" s="208"/>
      <c r="AD53" s="208"/>
      <c r="AE53" s="208"/>
      <c r="AF53" s="208"/>
      <c r="AG53" s="208"/>
      <c r="AH53" s="208"/>
      <c r="AI53" s="208"/>
      <c r="AJ53" s="208"/>
      <c r="AK53" s="208"/>
      <c r="AL53" s="209"/>
    </row>
    <row r="54" spans="1:38" ht="15.75" thickBot="1">
      <c r="A54" s="274" t="s">
        <v>2</v>
      </c>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6" t="s">
        <v>96</v>
      </c>
    </row>
    <row r="55" spans="1:38" ht="15.75">
      <c r="A55" s="271"/>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67"/>
      <c r="AG55" s="271"/>
      <c r="AH55" s="271"/>
      <c r="AI55" s="271"/>
      <c r="AJ55" s="271"/>
      <c r="AK55" s="271"/>
      <c r="AL55" s="271"/>
    </row>
    <row r="56" spans="1:38" ht="15.75">
      <c r="A56" s="271"/>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67" t="s">
        <v>130</v>
      </c>
      <c r="AG56" s="271"/>
      <c r="AH56" s="271"/>
      <c r="AI56" s="271"/>
      <c r="AJ56" s="271"/>
      <c r="AK56" s="271"/>
      <c r="AL56" s="271"/>
    </row>
    <row r="57" spans="1:38" ht="15.75">
      <c r="A57" s="271"/>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67" t="s">
        <v>131</v>
      </c>
      <c r="AG57" s="271"/>
      <c r="AH57" s="271"/>
      <c r="AI57" s="271"/>
      <c r="AJ57" s="271"/>
      <c r="AK57" s="271"/>
      <c r="AL57" s="271"/>
    </row>
    <row r="58" spans="1:38" ht="15.75">
      <c r="A58" s="271"/>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67" t="s">
        <v>132</v>
      </c>
      <c r="AG58" s="271"/>
      <c r="AH58" s="271"/>
      <c r="AI58" s="271"/>
      <c r="AJ58" s="271"/>
      <c r="AK58" s="271"/>
      <c r="AL58" s="271"/>
    </row>
    <row r="59" spans="1:38" ht="15.75">
      <c r="A59" s="271"/>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67" t="s">
        <v>133</v>
      </c>
      <c r="AG59" s="271"/>
      <c r="AH59" s="271"/>
      <c r="AI59" s="271"/>
      <c r="AJ59" s="271"/>
      <c r="AK59" s="271"/>
      <c r="AL59" s="271"/>
    </row>
    <row r="60" spans="1:38" ht="15.75">
      <c r="A60" s="271"/>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67" t="s">
        <v>134</v>
      </c>
      <c r="AG60" s="271"/>
      <c r="AH60" s="271"/>
      <c r="AI60" s="271"/>
      <c r="AJ60" s="271"/>
      <c r="AK60" s="271"/>
      <c r="AL60" s="271"/>
    </row>
    <row r="61" spans="1:38" ht="15.75">
      <c r="A61" s="271"/>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67" t="s">
        <v>192</v>
      </c>
      <c r="AG61" s="271"/>
      <c r="AH61" s="271"/>
      <c r="AI61" s="271"/>
      <c r="AJ61" s="271"/>
      <c r="AK61" s="271"/>
      <c r="AL61" s="271"/>
    </row>
    <row r="62" spans="1:38" ht="15.75">
      <c r="A62" s="271"/>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67" t="s">
        <v>135</v>
      </c>
      <c r="AG62" s="271"/>
      <c r="AH62" s="271"/>
      <c r="AI62" s="271"/>
      <c r="AJ62" s="271"/>
      <c r="AK62" s="271"/>
      <c r="AL62" s="271"/>
    </row>
    <row r="63" spans="1:38" ht="15.75">
      <c r="A63" s="271"/>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67" t="s">
        <v>136</v>
      </c>
      <c r="AG63" s="271"/>
      <c r="AH63" s="271"/>
      <c r="AI63" s="271"/>
      <c r="AJ63" s="271"/>
      <c r="AK63" s="271"/>
      <c r="AL63" s="271"/>
    </row>
    <row r="64" spans="1:38" ht="15.75">
      <c r="A64" s="271"/>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67" t="s">
        <v>137</v>
      </c>
      <c r="AG64" s="271"/>
      <c r="AH64" s="271"/>
      <c r="AI64" s="271"/>
      <c r="AJ64" s="271"/>
      <c r="AK64" s="271"/>
      <c r="AL64" s="271"/>
    </row>
    <row r="65" spans="1:38" ht="15.75">
      <c r="A65" s="271"/>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67" t="s">
        <v>138</v>
      </c>
      <c r="AG65" s="271"/>
      <c r="AH65" s="271"/>
      <c r="AI65" s="271"/>
      <c r="AJ65" s="271"/>
      <c r="AK65" s="271"/>
      <c r="AL65" s="271"/>
    </row>
    <row r="66" spans="1:38">
      <c r="A66" s="271"/>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t="s">
        <v>139</v>
      </c>
      <c r="AG66" s="271"/>
      <c r="AH66" s="271"/>
      <c r="AI66" s="271"/>
      <c r="AJ66" s="271"/>
      <c r="AK66" s="271"/>
      <c r="AL66" s="271"/>
    </row>
    <row r="67" spans="1:38">
      <c r="A67" s="271"/>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row>
    <row r="68" spans="1:38" ht="15.75">
      <c r="A68" s="271"/>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67" t="s">
        <v>140</v>
      </c>
      <c r="AG68" s="271"/>
      <c r="AH68" s="271"/>
      <c r="AI68" s="271"/>
      <c r="AJ68" s="271"/>
      <c r="AK68" s="271"/>
      <c r="AL68" s="271"/>
    </row>
    <row r="69" spans="1:38" ht="15.75">
      <c r="A69" s="271"/>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67" t="s">
        <v>141</v>
      </c>
      <c r="AG69" s="271"/>
      <c r="AH69" s="271"/>
      <c r="AI69" s="271"/>
      <c r="AJ69" s="271"/>
      <c r="AK69" s="271"/>
      <c r="AL69" s="271"/>
    </row>
    <row r="70" spans="1:38" ht="15.75">
      <c r="A70" s="271"/>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67" t="s">
        <v>142</v>
      </c>
      <c r="AG70" s="271"/>
      <c r="AH70" s="271"/>
      <c r="AI70" s="271"/>
      <c r="AJ70" s="271"/>
      <c r="AK70" s="271"/>
      <c r="AL70" s="271"/>
    </row>
    <row r="71" spans="1:38">
      <c r="A71" s="271"/>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t="s">
        <v>143</v>
      </c>
      <c r="AG71" s="271"/>
      <c r="AH71" s="271"/>
      <c r="AI71" s="271"/>
      <c r="AJ71" s="271"/>
      <c r="AK71" s="271"/>
      <c r="AL71" s="271"/>
    </row>
    <row r="72" spans="1:38">
      <c r="A72" s="271"/>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t="s">
        <v>144</v>
      </c>
      <c r="AG72" s="271"/>
      <c r="AH72" s="271"/>
      <c r="AI72" s="271"/>
      <c r="AJ72" s="271"/>
      <c r="AK72" s="271"/>
      <c r="AL72" s="271"/>
    </row>
    <row r="73" spans="1:38">
      <c r="A73" s="271"/>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t="s">
        <v>145</v>
      </c>
      <c r="AG73" s="271"/>
      <c r="AH73" s="271"/>
      <c r="AI73" s="271"/>
      <c r="AJ73" s="271"/>
      <c r="AK73" s="271"/>
      <c r="AL73" s="271"/>
    </row>
    <row r="74" spans="1:38" ht="15.75">
      <c r="A74" s="271"/>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67" t="s">
        <v>146</v>
      </c>
      <c r="AG74" s="271"/>
      <c r="AH74" s="271"/>
      <c r="AI74" s="271"/>
      <c r="AJ74" s="271"/>
      <c r="AK74" s="271"/>
      <c r="AL74" s="271"/>
    </row>
    <row r="75" spans="1:38">
      <c r="A75" s="271"/>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t="s">
        <v>147</v>
      </c>
      <c r="AG75" s="271"/>
      <c r="AH75" s="271"/>
      <c r="AI75" s="271"/>
      <c r="AJ75" s="271"/>
      <c r="AK75" s="271"/>
      <c r="AL75" s="271"/>
    </row>
    <row r="76" spans="1:38">
      <c r="A76" s="271"/>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329"/>
      <c r="AI76" s="329"/>
      <c r="AJ76" s="271"/>
      <c r="AK76" s="271"/>
      <c r="AL76" s="271"/>
    </row>
    <row r="77" spans="1:38">
      <c r="A77" s="271"/>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t="s">
        <v>148</v>
      </c>
      <c r="AG77" s="271"/>
      <c r="AH77" s="271"/>
      <c r="AI77" s="271"/>
      <c r="AJ77" s="271"/>
      <c r="AK77" s="271"/>
      <c r="AL77" s="271"/>
    </row>
    <row r="78" spans="1:38">
      <c r="A78" s="271"/>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row>
    <row r="79" spans="1:38" ht="15.75">
      <c r="A79" s="271"/>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67" t="s">
        <v>149</v>
      </c>
      <c r="AG79" s="271"/>
      <c r="AH79" s="271"/>
      <c r="AI79" s="271"/>
      <c r="AJ79" s="271"/>
      <c r="AK79" s="271"/>
      <c r="AL79" s="271"/>
    </row>
    <row r="80" spans="1:38" ht="15.75">
      <c r="A80" s="271"/>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67" t="s">
        <v>180</v>
      </c>
      <c r="AG80" s="271"/>
      <c r="AH80" s="271"/>
      <c r="AI80" s="271"/>
      <c r="AJ80" s="271"/>
      <c r="AK80" s="271"/>
      <c r="AL80" s="271"/>
    </row>
    <row r="81" spans="1:45" ht="15.75">
      <c r="A81" s="271"/>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67" t="s">
        <v>181</v>
      </c>
      <c r="AG81" s="271"/>
      <c r="AH81" s="271"/>
      <c r="AI81" s="271"/>
      <c r="AJ81" s="271"/>
      <c r="AK81" s="271"/>
      <c r="AL81" s="271"/>
    </row>
    <row r="82" spans="1:45" ht="15.75">
      <c r="A82" s="271"/>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67" t="s">
        <v>182</v>
      </c>
      <c r="AG82" s="271"/>
      <c r="AH82" s="271"/>
      <c r="AI82" s="271"/>
      <c r="AJ82" s="271"/>
      <c r="AK82" s="271"/>
      <c r="AL82" s="271"/>
    </row>
    <row r="83" spans="1:45">
      <c r="A83" s="271"/>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row>
    <row r="84" spans="1:45" ht="15.75">
      <c r="A84" s="271"/>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67" t="s">
        <v>183</v>
      </c>
      <c r="AG84" s="271"/>
      <c r="AH84" s="271"/>
      <c r="AI84" s="271"/>
      <c r="AJ84" s="271"/>
      <c r="AK84" s="271"/>
      <c r="AL84" s="271"/>
    </row>
    <row r="85" spans="1:45" ht="15.75">
      <c r="A85" s="271"/>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67"/>
      <c r="AG85" s="271"/>
      <c r="AH85" s="271"/>
      <c r="AI85" s="271"/>
      <c r="AJ85" s="271"/>
      <c r="AK85" s="271"/>
      <c r="AL85" s="271"/>
    </row>
    <row r="86" spans="1:45" ht="15.75">
      <c r="A86" s="271"/>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67"/>
      <c r="AG86" s="271"/>
      <c r="AH86" s="271"/>
      <c r="AI86" s="271"/>
      <c r="AJ86" s="271"/>
      <c r="AK86" s="271"/>
      <c r="AL86" s="271"/>
    </row>
    <row r="87" spans="1:45" ht="15.75">
      <c r="A87" s="271"/>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67" t="s">
        <v>193</v>
      </c>
      <c r="AG87" s="271"/>
      <c r="AH87" s="271"/>
      <c r="AI87" s="271"/>
      <c r="AJ87" s="271"/>
      <c r="AK87" s="271"/>
      <c r="AL87" s="271"/>
    </row>
    <row r="88" spans="1:45">
      <c r="A88" s="271"/>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84" t="s">
        <v>150</v>
      </c>
      <c r="AG88" s="271"/>
      <c r="AH88" s="271"/>
      <c r="AI88" s="271"/>
      <c r="AJ88" s="271"/>
      <c r="AK88" s="271"/>
      <c r="AL88" s="271"/>
    </row>
    <row r="89" spans="1:45" ht="15.75">
      <c r="A89" s="271"/>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67" t="s">
        <v>194</v>
      </c>
      <c r="AG89" s="271"/>
      <c r="AH89" s="271"/>
      <c r="AI89" s="271"/>
      <c r="AJ89" s="271"/>
      <c r="AK89" s="271"/>
      <c r="AL89" s="271"/>
    </row>
    <row r="90" spans="1:45" ht="15.75">
      <c r="A90" s="271"/>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67" t="s">
        <v>151</v>
      </c>
      <c r="AG90" s="271"/>
      <c r="AH90" s="271"/>
      <c r="AI90" s="84"/>
      <c r="AJ90" s="271"/>
      <c r="AK90" s="271"/>
      <c r="AL90" s="271"/>
    </row>
    <row r="91" spans="1:45">
      <c r="A91" s="271"/>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84" t="s">
        <v>152</v>
      </c>
      <c r="AG91" s="271"/>
      <c r="AH91" s="271"/>
      <c r="AI91" s="271"/>
      <c r="AJ91" s="271"/>
      <c r="AK91" s="271"/>
      <c r="AL91" s="271"/>
    </row>
    <row r="92" spans="1:45">
      <c r="A92" s="271"/>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row>
    <row r="93" spans="1:45">
      <c r="A93" s="271"/>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row>
    <row r="94" spans="1:45">
      <c r="A94" s="271"/>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row>
    <row r="95" spans="1:45">
      <c r="A95" s="271"/>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08"/>
      <c r="AA95" s="208"/>
      <c r="AB95" s="208"/>
      <c r="AC95" s="208"/>
      <c r="AD95" s="208"/>
      <c r="AE95" s="208"/>
      <c r="AF95" s="208"/>
      <c r="AG95" s="208"/>
      <c r="AH95" s="208"/>
      <c r="AI95" s="208"/>
      <c r="AJ95" s="208"/>
      <c r="AK95" s="208"/>
      <c r="AL95" s="208"/>
      <c r="AM95" s="277"/>
      <c r="AN95" s="277"/>
      <c r="AO95" s="277"/>
      <c r="AP95" s="277"/>
      <c r="AQ95" s="277"/>
      <c r="AR95" s="277"/>
      <c r="AS95" s="277"/>
    </row>
    <row r="96" spans="1:45" ht="21">
      <c r="A96" s="278"/>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9"/>
      <c r="AM96" s="279"/>
      <c r="AN96" s="280"/>
      <c r="AO96" s="280"/>
      <c r="AP96" s="280"/>
      <c r="AQ96" s="280"/>
      <c r="AR96" s="280"/>
      <c r="AS96" s="280"/>
    </row>
    <row r="97" spans="1:45">
      <c r="A97" s="278"/>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row>
    <row r="98" spans="1:45">
      <c r="A98" s="278"/>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row>
    <row r="99" spans="1:45">
      <c r="A99" s="278"/>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row>
    <row r="100" spans="1:45">
      <c r="A100" s="278"/>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row>
    <row r="101" spans="1:45">
      <c r="A101" s="278"/>
      <c r="B101" s="278"/>
      <c r="C101" s="278"/>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row>
    <row r="102" spans="1:45">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2"/>
      <c r="AN102" s="277"/>
      <c r="AO102" s="277"/>
      <c r="AP102" s="277"/>
      <c r="AQ102" s="277"/>
      <c r="AR102" s="277"/>
      <c r="AS102" s="277"/>
    </row>
    <row r="103" spans="1:45" ht="21">
      <c r="A103" s="281"/>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79"/>
      <c r="AN103" s="280"/>
      <c r="AO103" s="280"/>
      <c r="AP103" s="280"/>
      <c r="AQ103" s="280"/>
      <c r="AR103" s="280"/>
      <c r="AS103" s="280"/>
    </row>
    <row r="104" spans="1:45">
      <c r="A104" s="28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78"/>
    </row>
    <row r="105" spans="1:45">
      <c r="A105" s="278"/>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row>
    <row r="106" spans="1:45">
      <c r="A106" s="278"/>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row>
    <row r="107" spans="1:45">
      <c r="A107" s="278"/>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row>
    <row r="108" spans="1:45">
      <c r="A108" s="278"/>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row>
  </sheetData>
  <sheetProtection password="CFAA" sheet="1" objects="1" scenarios="1"/>
  <mergeCells count="38">
    <mergeCell ref="D8:I8"/>
    <mergeCell ref="R8:W8"/>
    <mergeCell ref="A1:AK1"/>
    <mergeCell ref="E3:W3"/>
    <mergeCell ref="D5:P5"/>
    <mergeCell ref="D6:I6"/>
    <mergeCell ref="R6:W6"/>
    <mergeCell ref="R5:T5"/>
    <mergeCell ref="D19:I19"/>
    <mergeCell ref="R19:W19"/>
    <mergeCell ref="B16:B17"/>
    <mergeCell ref="D27:I27"/>
    <mergeCell ref="D21:I21"/>
    <mergeCell ref="R21:W21"/>
    <mergeCell ref="K22:P22"/>
    <mergeCell ref="D23:I23"/>
    <mergeCell ref="R23:W23"/>
    <mergeCell ref="D13:I13"/>
    <mergeCell ref="R13:W13"/>
    <mergeCell ref="D15:I15"/>
    <mergeCell ref="R15:W15"/>
    <mergeCell ref="D16:I16"/>
    <mergeCell ref="D9:I9"/>
    <mergeCell ref="R9:W9"/>
    <mergeCell ref="D11:I11"/>
    <mergeCell ref="R11:W11"/>
    <mergeCell ref="K12:P12"/>
    <mergeCell ref="Y24:AK24"/>
    <mergeCell ref="K42:P42"/>
    <mergeCell ref="AH76:AI76"/>
    <mergeCell ref="A29:AF29"/>
    <mergeCell ref="K31:P31"/>
    <mergeCell ref="B35:B36"/>
    <mergeCell ref="K36:P36"/>
    <mergeCell ref="K41:P41"/>
    <mergeCell ref="AF50:AJ51"/>
    <mergeCell ref="AF52:AJ52"/>
    <mergeCell ref="D28:I28"/>
  </mergeCells>
  <hyperlinks>
    <hyperlink ref="AE20" r:id="rId1"/>
    <hyperlink ref="X53" r:id="rId2"/>
    <hyperlink ref="AF88" r:id="rId3"/>
    <hyperlink ref="AF91" r:id="rId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sheetPr>
    <pageSetUpPr fitToPage="1"/>
  </sheetPr>
  <dimension ref="A1:Z77"/>
  <sheetViews>
    <sheetView tabSelected="1" workbookViewId="0">
      <selection activeCell="E20" sqref="E19:E20"/>
    </sheetView>
  </sheetViews>
  <sheetFormatPr defaultColWidth="8.85546875" defaultRowHeight="14.25"/>
  <cols>
    <col min="1" max="1" width="51.7109375" style="3" customWidth="1"/>
    <col min="2" max="6" width="15.7109375" style="3" customWidth="1"/>
    <col min="7" max="11" width="10.7109375" style="3" customWidth="1"/>
    <col min="12" max="12" width="11.42578125" style="3" bestFit="1" customWidth="1"/>
    <col min="13" max="13" width="20.7109375" style="3" customWidth="1"/>
    <col min="14" max="14" width="23.7109375" style="3" customWidth="1"/>
    <col min="15" max="15" width="11.42578125" style="3" bestFit="1" customWidth="1"/>
    <col min="16" max="16" width="12.7109375" style="3" customWidth="1"/>
    <col min="17" max="17" width="8.85546875" style="3"/>
    <col min="18" max="18" width="12.5703125" style="3" bestFit="1" customWidth="1"/>
    <col min="19" max="20" width="10.7109375" style="3" customWidth="1"/>
    <col min="21" max="21" width="12.7109375" style="3" customWidth="1"/>
    <col min="22" max="22" width="18.7109375" style="3" customWidth="1"/>
    <col min="23" max="25" width="8.85546875" style="3"/>
    <col min="26" max="26" width="17.42578125" style="3" bestFit="1" customWidth="1"/>
    <col min="27" max="16384" width="8.85546875" style="3"/>
  </cols>
  <sheetData>
    <row r="1" spans="1:26" ht="36" customHeight="1">
      <c r="A1" s="372" t="s">
        <v>177</v>
      </c>
      <c r="B1" s="373"/>
      <c r="C1" s="373"/>
      <c r="D1" s="373"/>
      <c r="E1" s="373"/>
      <c r="F1" s="373"/>
      <c r="G1" s="373"/>
      <c r="H1" s="373"/>
      <c r="I1" s="373"/>
      <c r="J1" s="373"/>
      <c r="K1" s="373"/>
      <c r="L1" s="373"/>
      <c r="M1" s="373"/>
      <c r="N1" s="373"/>
      <c r="O1" s="373"/>
      <c r="P1" s="374"/>
      <c r="Q1" s="2"/>
      <c r="R1" s="2"/>
      <c r="S1" s="2"/>
      <c r="T1" s="2"/>
      <c r="U1" s="2"/>
      <c r="V1" s="2"/>
      <c r="W1" s="2"/>
      <c r="X1" s="2"/>
      <c r="Y1" s="2"/>
    </row>
    <row r="2" spans="1:26" ht="21" customHeight="1" thickBot="1">
      <c r="A2" s="290" t="s">
        <v>17</v>
      </c>
      <c r="B2" s="291"/>
      <c r="C2" s="291"/>
      <c r="D2" s="362" t="s">
        <v>178</v>
      </c>
      <c r="E2" s="362"/>
      <c r="F2" s="362"/>
      <c r="G2" s="149"/>
      <c r="H2" s="149"/>
      <c r="I2" s="149"/>
      <c r="J2" s="149"/>
      <c r="K2" s="149"/>
      <c r="L2" s="4"/>
      <c r="M2" s="4"/>
      <c r="N2" s="4"/>
      <c r="O2" s="4"/>
      <c r="P2" s="153"/>
      <c r="Q2" s="2"/>
      <c r="R2" s="371" t="s">
        <v>187</v>
      </c>
      <c r="S2" s="371"/>
      <c r="T2" s="371"/>
      <c r="U2" s="371"/>
      <c r="V2" s="371"/>
      <c r="W2" s="371"/>
      <c r="X2" s="2"/>
      <c r="Y2" s="2"/>
      <c r="Z2" s="175"/>
    </row>
    <row r="3" spans="1:26" ht="21" customHeight="1">
      <c r="A3" s="289" t="str">
        <f>+N11</f>
        <v>Mix alcohol and water</v>
      </c>
      <c r="B3" s="150" t="s">
        <v>0</v>
      </c>
      <c r="C3" s="151" t="s">
        <v>11</v>
      </c>
      <c r="D3" s="377" t="s">
        <v>98</v>
      </c>
      <c r="E3" s="378"/>
      <c r="F3" s="379"/>
      <c r="G3" s="375"/>
      <c r="H3" s="376"/>
      <c r="I3" s="376"/>
      <c r="J3" s="310" t="s">
        <v>18</v>
      </c>
      <c r="K3" s="149"/>
      <c r="L3" s="203"/>
      <c r="M3" s="4"/>
      <c r="N3" s="6"/>
      <c r="O3" s="7"/>
      <c r="P3" s="154"/>
      <c r="Q3" s="2"/>
      <c r="R3" s="371"/>
      <c r="S3" s="371"/>
      <c r="T3" s="371"/>
      <c r="U3" s="371"/>
      <c r="V3" s="371"/>
      <c r="W3" s="371"/>
      <c r="X3" s="2"/>
      <c r="Y3" s="2"/>
      <c r="Z3" s="177"/>
    </row>
    <row r="4" spans="1:26" ht="21" customHeight="1" thickBot="1">
      <c r="A4" s="190" t="str">
        <f>IF(A3="Mix two alcohols","Alcohol # 1 ml &amp; vol. %",IF(A3="Mix alcohol and water","Alcohol # 1 ml &amp; vol. %"))</f>
        <v>Alcohol # 1 ml &amp; vol. %</v>
      </c>
      <c r="B4" s="65">
        <v>500</v>
      </c>
      <c r="C4" s="152">
        <v>1</v>
      </c>
      <c r="D4" s="380"/>
      <c r="E4" s="381"/>
      <c r="F4" s="382"/>
      <c r="G4" s="376"/>
      <c r="H4" s="376"/>
      <c r="I4" s="376"/>
      <c r="J4" s="310" t="s">
        <v>19</v>
      </c>
      <c r="K4" s="149"/>
      <c r="L4" s="202"/>
      <c r="M4" s="4"/>
      <c r="N4" s="7"/>
      <c r="O4" s="7"/>
      <c r="P4" s="155"/>
      <c r="Q4" s="2"/>
      <c r="R4" s="36" t="str">
        <f>+U5</f>
        <v>Alcohol in %</v>
      </c>
      <c r="S4" s="2"/>
      <c r="T4" s="2"/>
      <c r="U4" s="2"/>
      <c r="V4" s="2"/>
      <c r="W4" s="2"/>
      <c r="X4" s="2"/>
      <c r="Y4" s="2"/>
      <c r="Z4" s="177"/>
    </row>
    <row r="5" spans="1:26" ht="21" customHeight="1">
      <c r="A5" s="190" t="str">
        <f>IF(A3="Mix alcohol and water","Water ml &amp; 0%",IF(A3="Mix two alcohols","Alcohol # 2 ml &amp; vol. %"))</f>
        <v>Water ml &amp; 0%</v>
      </c>
      <c r="B5" s="65">
        <v>500</v>
      </c>
      <c r="C5" s="152">
        <v>0</v>
      </c>
      <c r="D5" s="380"/>
      <c r="E5" s="381"/>
      <c r="F5" s="382"/>
      <c r="G5" s="376"/>
      <c r="H5" s="376"/>
      <c r="I5" s="376"/>
      <c r="J5" s="310" t="s">
        <v>20</v>
      </c>
      <c r="K5" s="149"/>
      <c r="L5" s="204"/>
      <c r="M5" s="4"/>
      <c r="N5" s="9"/>
      <c r="O5" s="9"/>
      <c r="P5" s="156"/>
      <c r="Q5" s="2"/>
      <c r="R5" s="195">
        <f>+T31</f>
        <v>0.51830938260230286</v>
      </c>
      <c r="S5" s="296" t="s">
        <v>188</v>
      </c>
      <c r="T5" s="297" t="s">
        <v>64</v>
      </c>
      <c r="U5" s="297" t="s">
        <v>189</v>
      </c>
      <c r="V5" s="298" t="s">
        <v>175</v>
      </c>
      <c r="W5" s="2"/>
      <c r="X5" s="2"/>
      <c r="Y5" s="2"/>
      <c r="Z5" s="177"/>
    </row>
    <row r="6" spans="1:26" ht="21" customHeight="1" thickBot="1">
      <c r="A6" s="191" t="s">
        <v>170</v>
      </c>
      <c r="B6" s="322">
        <f>SUM(B4:B5)*L9</f>
        <v>964.67484000000002</v>
      </c>
      <c r="C6" s="198">
        <f>+K11</f>
        <v>0.51830936111073445</v>
      </c>
      <c r="D6" s="383"/>
      <c r="E6" s="384"/>
      <c r="F6" s="385"/>
      <c r="G6" s="376"/>
      <c r="H6" s="376"/>
      <c r="I6" s="376"/>
      <c r="J6" s="149"/>
      <c r="K6" s="149"/>
      <c r="L6" s="204"/>
      <c r="M6" s="9"/>
      <c r="N6" s="9"/>
      <c r="O6" s="9"/>
      <c r="P6" s="156"/>
      <c r="Q6" s="2"/>
      <c r="R6" s="196">
        <f>VLOOKUP(R5,U6:V26,2)</f>
        <v>0.96467484000000003</v>
      </c>
      <c r="S6" s="299">
        <v>1000</v>
      </c>
      <c r="T6" s="294">
        <v>0</v>
      </c>
      <c r="U6" s="292">
        <v>0</v>
      </c>
      <c r="V6" s="300">
        <v>1</v>
      </c>
      <c r="W6" s="2"/>
      <c r="X6" s="2"/>
      <c r="Y6" s="2"/>
      <c r="Z6" s="177"/>
    </row>
    <row r="7" spans="1:26" ht="21" customHeight="1">
      <c r="A7" s="164"/>
      <c r="B7" s="5"/>
      <c r="C7" s="5"/>
      <c r="D7" s="9"/>
      <c r="E7" s="9"/>
      <c r="F7" s="9"/>
      <c r="G7" s="9"/>
      <c r="H7" s="9"/>
      <c r="I7" s="9"/>
      <c r="J7" s="9"/>
      <c r="K7" s="9"/>
      <c r="L7" s="9"/>
      <c r="M7" s="9"/>
      <c r="N7" s="9"/>
      <c r="O7" s="9"/>
      <c r="P7" s="156"/>
      <c r="Q7" s="2"/>
      <c r="R7" s="2"/>
      <c r="S7" s="299">
        <v>950</v>
      </c>
      <c r="T7" s="294">
        <v>50</v>
      </c>
      <c r="U7" s="292">
        <v>0.05</v>
      </c>
      <c r="V7" s="300">
        <v>0.99671843999999998</v>
      </c>
      <c r="W7" s="2"/>
      <c r="X7" s="2"/>
      <c r="Y7" s="2"/>
      <c r="Z7" s="177"/>
    </row>
    <row r="8" spans="1:26" ht="21" customHeight="1">
      <c r="A8" s="10" t="str">
        <f>+A4</f>
        <v>Alcohol # 1 ml &amp; vol. %</v>
      </c>
      <c r="B8" s="73">
        <f>+B4*C4</f>
        <v>500</v>
      </c>
      <c r="C8" s="5" t="s">
        <v>0</v>
      </c>
      <c r="D8" s="403"/>
      <c r="E8" s="5" t="s">
        <v>202</v>
      </c>
      <c r="F8" s="76"/>
      <c r="G8" s="76"/>
      <c r="H8" s="76"/>
      <c r="I8" s="76"/>
      <c r="J8" s="76"/>
      <c r="K8" s="76"/>
      <c r="L8" s="76"/>
      <c r="M8" s="76"/>
      <c r="N8" s="76"/>
      <c r="O8" s="76"/>
      <c r="P8" s="157"/>
      <c r="Q8" s="2"/>
      <c r="R8" s="2"/>
      <c r="S8" s="299">
        <v>900</v>
      </c>
      <c r="T8" s="294">
        <v>100</v>
      </c>
      <c r="U8" s="292">
        <v>0.1</v>
      </c>
      <c r="V8" s="300">
        <v>0.99256154000000008</v>
      </c>
      <c r="W8" s="2"/>
      <c r="X8" s="2"/>
      <c r="Y8" s="2"/>
      <c r="Z8" s="177"/>
    </row>
    <row r="9" spans="1:26" ht="21" customHeight="1">
      <c r="A9" s="10" t="str">
        <f>+A5</f>
        <v>Water ml &amp; 0%</v>
      </c>
      <c r="B9" s="73">
        <f>+B5*C5</f>
        <v>0</v>
      </c>
      <c r="C9" s="5" t="s">
        <v>0</v>
      </c>
      <c r="D9" s="6"/>
      <c r="E9" s="5" t="str">
        <f>+N11</f>
        <v>Mix alcohol and water</v>
      </c>
      <c r="F9" s="63"/>
      <c r="G9" s="6" t="s">
        <v>199</v>
      </c>
      <c r="H9" s="5"/>
      <c r="I9" s="12"/>
      <c r="J9" s="12"/>
      <c r="K9" s="12"/>
      <c r="L9" s="131">
        <f>IF(N11="Mix two alcohols",O14,IF(N11="Mix alcohol and water",O15))</f>
        <v>0.96467484000000003</v>
      </c>
      <c r="M9" s="6"/>
      <c r="N9" s="6"/>
      <c r="O9" s="6"/>
      <c r="P9" s="158"/>
      <c r="Q9" s="2"/>
      <c r="R9" s="2"/>
      <c r="S9" s="299">
        <v>850</v>
      </c>
      <c r="T9" s="294">
        <v>150</v>
      </c>
      <c r="U9" s="292">
        <v>0.151</v>
      </c>
      <c r="V9" s="300">
        <v>0.98787265000000002</v>
      </c>
      <c r="W9" s="2"/>
      <c r="X9" s="2"/>
      <c r="Y9" s="2"/>
      <c r="Z9" s="178"/>
    </row>
    <row r="10" spans="1:26" ht="21" customHeight="1">
      <c r="A10" s="10" t="str">
        <f>CONCATENATE("Alcohol gram in: ",A4)</f>
        <v>Alcohol gram in: Alcohol # 1 ml &amp; vol. %</v>
      </c>
      <c r="B10" s="73">
        <f>B8*$B$17</f>
        <v>394.5</v>
      </c>
      <c r="C10" s="5" t="s">
        <v>1</v>
      </c>
      <c r="D10" s="6"/>
      <c r="E10" s="5"/>
      <c r="F10" s="13"/>
      <c r="G10" s="14"/>
      <c r="H10" s="5"/>
      <c r="I10" s="13"/>
      <c r="J10" s="13"/>
      <c r="K10" s="13"/>
      <c r="L10" s="13"/>
      <c r="M10" s="401" t="s">
        <v>203</v>
      </c>
      <c r="N10" s="401"/>
      <c r="O10" s="401"/>
      <c r="P10" s="402"/>
      <c r="Q10" s="2"/>
      <c r="R10" s="2"/>
      <c r="S10" s="299">
        <v>800</v>
      </c>
      <c r="T10" s="294">
        <v>200</v>
      </c>
      <c r="U10" s="292">
        <v>0.20300000000000001</v>
      </c>
      <c r="V10" s="300">
        <v>0.98276783000000001</v>
      </c>
      <c r="W10" s="2"/>
      <c r="X10" s="2"/>
      <c r="Y10" s="2"/>
      <c r="Z10" s="177"/>
    </row>
    <row r="11" spans="1:26" ht="21" customHeight="1">
      <c r="A11" s="10" t="str">
        <f>CONCATENATE("Alcohol gram in: ",A5)</f>
        <v>Alcohol gram in: Water ml &amp; 0%</v>
      </c>
      <c r="B11" s="73">
        <f>B9*$B$17</f>
        <v>0</v>
      </c>
      <c r="C11" s="5" t="s">
        <v>1</v>
      </c>
      <c r="D11" s="21" t="s">
        <v>3</v>
      </c>
      <c r="E11" s="192"/>
      <c r="F11" s="15"/>
      <c r="G11" s="23" t="s">
        <v>162</v>
      </c>
      <c r="H11" s="21"/>
      <c r="I11" s="192"/>
      <c r="J11" s="21"/>
      <c r="K11" s="313">
        <f>+(B8+B9)/B6</f>
        <v>0.51830936111073445</v>
      </c>
      <c r="L11" s="192"/>
      <c r="M11" s="5"/>
      <c r="N11" s="197" t="s">
        <v>99</v>
      </c>
      <c r="O11" s="5"/>
      <c r="P11" s="8"/>
      <c r="Q11" s="2"/>
      <c r="R11" s="2"/>
      <c r="S11" s="299">
        <v>750</v>
      </c>
      <c r="T11" s="294">
        <v>250</v>
      </c>
      <c r="U11" s="292">
        <v>0.255</v>
      </c>
      <c r="V11" s="300">
        <v>0.97780945999999991</v>
      </c>
      <c r="W11" s="2"/>
      <c r="X11" s="2"/>
      <c r="Y11" s="2"/>
      <c r="Z11" s="177"/>
    </row>
    <row r="12" spans="1:26" ht="21" customHeight="1">
      <c r="A12" s="10" t="s">
        <v>9</v>
      </c>
      <c r="B12" s="74">
        <f>+B8+B9</f>
        <v>500</v>
      </c>
      <c r="C12" s="17" t="s">
        <v>0</v>
      </c>
      <c r="D12" s="21"/>
      <c r="E12" s="192"/>
      <c r="F12" s="15"/>
      <c r="G12" s="23"/>
      <c r="H12" s="15"/>
      <c r="I12" s="192"/>
      <c r="J12" s="21"/>
      <c r="K12" s="21"/>
      <c r="L12" s="192"/>
      <c r="M12" s="5"/>
      <c r="N12" s="159"/>
      <c r="O12" s="5"/>
      <c r="P12" s="8"/>
      <c r="Q12" s="2"/>
      <c r="R12" s="2"/>
      <c r="S12" s="299">
        <v>700</v>
      </c>
      <c r="T12" s="294">
        <v>300</v>
      </c>
      <c r="U12" s="292">
        <v>0.308</v>
      </c>
      <c r="V12" s="300">
        <v>0.97330460000000008</v>
      </c>
      <c r="W12" s="2"/>
      <c r="X12" s="2"/>
      <c r="Y12" s="2"/>
      <c r="Z12" s="177"/>
    </row>
    <row r="13" spans="1:26" ht="21" customHeight="1" thickBot="1">
      <c r="A13" s="10" t="s">
        <v>12</v>
      </c>
      <c r="B13" s="321">
        <f>B10+B11</f>
        <v>394.5</v>
      </c>
      <c r="C13" s="5" t="s">
        <v>1</v>
      </c>
      <c r="D13" s="21" t="s">
        <v>15</v>
      </c>
      <c r="E13" s="192"/>
      <c r="F13" s="15"/>
      <c r="G13" s="23" t="s">
        <v>163</v>
      </c>
      <c r="H13" s="21"/>
      <c r="I13" s="192"/>
      <c r="J13" s="21"/>
      <c r="K13" s="313">
        <f>(B13/B16)</f>
        <v>0.44102850754611517</v>
      </c>
      <c r="L13" s="192"/>
      <c r="M13" s="5"/>
      <c r="N13" s="159"/>
      <c r="O13" s="5"/>
      <c r="P13" s="8"/>
      <c r="Q13" s="2"/>
      <c r="R13" s="2"/>
      <c r="S13" s="299">
        <v>650</v>
      </c>
      <c r="T13" s="294">
        <v>350</v>
      </c>
      <c r="U13" s="292">
        <v>0.36</v>
      </c>
      <c r="V13" s="300">
        <v>0.96966587000000004</v>
      </c>
      <c r="W13" s="2"/>
      <c r="X13" s="2"/>
      <c r="Y13" s="2"/>
      <c r="Z13" s="177"/>
    </row>
    <row r="14" spans="1:26" ht="21" customHeight="1">
      <c r="A14" s="18" t="s">
        <v>14</v>
      </c>
      <c r="B14" s="74">
        <f>+(B4+B5)-(B8+B9)</f>
        <v>500</v>
      </c>
      <c r="C14" s="5" t="s">
        <v>0</v>
      </c>
      <c r="D14" s="21"/>
      <c r="E14" s="192"/>
      <c r="F14" s="194"/>
      <c r="G14" s="23"/>
      <c r="H14" s="194"/>
      <c r="I14" s="192"/>
      <c r="J14" s="21"/>
      <c r="K14" s="193"/>
      <c r="L14" s="192"/>
      <c r="M14" s="5"/>
      <c r="N14" s="311" t="s">
        <v>100</v>
      </c>
      <c r="O14" s="318">
        <v>1</v>
      </c>
      <c r="P14" s="8"/>
      <c r="Q14" s="2"/>
      <c r="R14" s="2"/>
      <c r="S14" s="299">
        <v>600</v>
      </c>
      <c r="T14" s="294">
        <v>400</v>
      </c>
      <c r="U14" s="292">
        <v>0.41</v>
      </c>
      <c r="V14" s="300">
        <v>0.96705556000000004</v>
      </c>
      <c r="W14" s="2"/>
      <c r="X14" s="2"/>
      <c r="Y14" s="2"/>
      <c r="Z14" s="177"/>
    </row>
    <row r="15" spans="1:26" ht="21" customHeight="1" thickBot="1">
      <c r="A15" s="18" t="s">
        <v>13</v>
      </c>
      <c r="B15" s="74">
        <f>B14*$B$18</f>
        <v>500</v>
      </c>
      <c r="C15" s="5" t="s">
        <v>1</v>
      </c>
      <c r="D15" s="15" t="s">
        <v>171</v>
      </c>
      <c r="E15" s="192"/>
      <c r="F15" s="15"/>
      <c r="G15" s="192" t="s">
        <v>172</v>
      </c>
      <c r="H15" s="192"/>
      <c r="I15" s="192"/>
      <c r="J15" s="15"/>
      <c r="K15" s="314">
        <f>B16/B6</f>
        <v>0.92725544702710394</v>
      </c>
      <c r="L15" s="315" t="s">
        <v>173</v>
      </c>
      <c r="M15" s="63"/>
      <c r="N15" s="191" t="s">
        <v>99</v>
      </c>
      <c r="O15" s="312">
        <f>+R6</f>
        <v>0.96467484000000003</v>
      </c>
      <c r="P15" s="160"/>
      <c r="Q15" s="2"/>
      <c r="R15" s="2"/>
      <c r="S15" s="299">
        <v>550</v>
      </c>
      <c r="T15" s="294">
        <v>450</v>
      </c>
      <c r="U15" s="292">
        <v>0.46500000000000002</v>
      </c>
      <c r="V15" s="300">
        <v>0.96540198999999993</v>
      </c>
      <c r="W15" s="2"/>
      <c r="X15" s="2"/>
      <c r="Y15" s="2"/>
      <c r="Z15" s="177"/>
    </row>
    <row r="16" spans="1:26" ht="21" customHeight="1">
      <c r="A16" s="10" t="s">
        <v>16</v>
      </c>
      <c r="B16" s="321">
        <f>+B13+B15</f>
        <v>894.5</v>
      </c>
      <c r="C16" s="5" t="s">
        <v>1</v>
      </c>
      <c r="D16" s="5"/>
      <c r="E16" s="20"/>
      <c r="F16" s="20"/>
      <c r="G16" s="20"/>
      <c r="H16" s="20"/>
      <c r="I16" s="20"/>
      <c r="J16" s="20"/>
      <c r="K16" s="20"/>
      <c r="L16" s="20"/>
      <c r="M16" s="35"/>
      <c r="N16" s="22"/>
      <c r="O16" s="23"/>
      <c r="P16" s="161"/>
      <c r="Q16" s="2"/>
      <c r="R16" s="295">
        <v>0.96467480000000005</v>
      </c>
      <c r="S16" s="299">
        <v>500</v>
      </c>
      <c r="T16" s="294">
        <v>500</v>
      </c>
      <c r="U16" s="292">
        <v>0.51700000000000002</v>
      </c>
      <c r="V16" s="300">
        <v>0.96467484000000003</v>
      </c>
      <c r="W16" s="2"/>
      <c r="X16" s="2"/>
      <c r="Y16" s="2"/>
      <c r="Z16" s="177"/>
    </row>
    <row r="17" spans="1:26" ht="21" customHeight="1">
      <c r="A17" s="10" t="s">
        <v>10</v>
      </c>
      <c r="B17" s="70">
        <v>0.78900000000000003</v>
      </c>
      <c r="C17" s="5" t="s">
        <v>72</v>
      </c>
      <c r="D17" s="5"/>
      <c r="E17" s="20"/>
      <c r="F17" s="20"/>
      <c r="G17" s="20"/>
      <c r="H17" s="20"/>
      <c r="I17" s="20"/>
      <c r="J17" s="20"/>
      <c r="K17" s="20"/>
      <c r="L17" s="20"/>
      <c r="M17" s="5"/>
      <c r="N17" s="22"/>
      <c r="O17" s="22"/>
      <c r="P17" s="161"/>
      <c r="Q17" s="2"/>
      <c r="R17" s="2" t="s">
        <v>176</v>
      </c>
      <c r="S17" s="299">
        <v>450</v>
      </c>
      <c r="T17" s="294">
        <v>550</v>
      </c>
      <c r="U17" s="292">
        <v>0.56999999999999995</v>
      </c>
      <c r="V17" s="300">
        <v>0.96464441000000001</v>
      </c>
      <c r="W17" s="2"/>
      <c r="X17" s="2"/>
      <c r="Y17" s="2"/>
      <c r="Z17" s="177"/>
    </row>
    <row r="18" spans="1:26" ht="21" customHeight="1">
      <c r="A18" s="10" t="s">
        <v>73</v>
      </c>
      <c r="B18" s="70">
        <v>1</v>
      </c>
      <c r="C18" s="5" t="s">
        <v>72</v>
      </c>
      <c r="D18" s="5"/>
      <c r="E18" s="20"/>
      <c r="F18" s="20"/>
      <c r="G18" s="20"/>
      <c r="H18" s="20"/>
      <c r="I18" s="20"/>
      <c r="J18" s="20"/>
      <c r="K18" s="20"/>
      <c r="L18" s="20"/>
      <c r="M18" s="5"/>
      <c r="N18" s="166"/>
      <c r="O18" s="23"/>
      <c r="P18" s="161"/>
      <c r="Q18" s="2"/>
      <c r="R18" s="2">
        <f>+Frys!C9</f>
        <v>0.92500000000000004</v>
      </c>
      <c r="S18" s="299">
        <v>400</v>
      </c>
      <c r="T18" s="294">
        <v>600</v>
      </c>
      <c r="U18" s="292">
        <v>0.62</v>
      </c>
      <c r="V18" s="300">
        <v>0.96530488999999997</v>
      </c>
      <c r="W18" s="2"/>
      <c r="X18" s="2"/>
      <c r="Y18" s="2"/>
      <c r="Z18" s="177"/>
    </row>
    <row r="19" spans="1:26" ht="21" customHeight="1">
      <c r="A19" s="25" t="s">
        <v>27</v>
      </c>
      <c r="B19" s="26">
        <f>B13/12</f>
        <v>32.875</v>
      </c>
      <c r="C19" s="5" t="s">
        <v>6</v>
      </c>
      <c r="D19" s="5"/>
      <c r="E19" s="20"/>
      <c r="F19" s="20"/>
      <c r="G19" s="20"/>
      <c r="H19" s="20"/>
      <c r="I19" s="20"/>
      <c r="J19" s="20"/>
      <c r="K19" s="20"/>
      <c r="L19" s="20"/>
      <c r="M19" s="5"/>
      <c r="N19" s="63"/>
      <c r="O19" s="75"/>
      <c r="P19" s="30"/>
      <c r="Q19" s="2"/>
      <c r="R19" s="2"/>
      <c r="S19" s="299">
        <v>350</v>
      </c>
      <c r="T19" s="294">
        <v>650</v>
      </c>
      <c r="U19" s="292">
        <v>0.67200000000000004</v>
      </c>
      <c r="V19" s="300">
        <v>0.96653431999999995</v>
      </c>
      <c r="W19" s="2"/>
      <c r="X19" s="2"/>
      <c r="Y19" s="2"/>
      <c r="Z19" s="177"/>
    </row>
    <row r="20" spans="1:26" ht="21" customHeight="1">
      <c r="A20" s="27" t="s">
        <v>28</v>
      </c>
      <c r="B20" s="75">
        <v>78.400000000000006</v>
      </c>
      <c r="C20" s="5" t="s">
        <v>21</v>
      </c>
      <c r="D20" s="63"/>
      <c r="E20" s="20"/>
      <c r="F20" s="20"/>
      <c r="G20" s="20"/>
      <c r="H20" s="20"/>
      <c r="I20" s="20"/>
      <c r="J20" s="20"/>
      <c r="K20" s="24"/>
      <c r="L20" s="24"/>
      <c r="M20" s="5"/>
      <c r="N20" s="63"/>
      <c r="O20" s="21"/>
      <c r="P20" s="30"/>
      <c r="Q20" s="2"/>
      <c r="R20" s="2"/>
      <c r="S20" s="299">
        <v>300</v>
      </c>
      <c r="T20" s="294">
        <v>700</v>
      </c>
      <c r="U20" s="292">
        <v>0.72199999999999998</v>
      </c>
      <c r="V20" s="300">
        <v>0.96837474999999995</v>
      </c>
      <c r="W20" s="2"/>
      <c r="X20" s="2"/>
      <c r="Y20" s="2"/>
      <c r="Z20" s="177"/>
    </row>
    <row r="21" spans="1:26" ht="21" customHeight="1">
      <c r="A21" s="27" t="s">
        <v>63</v>
      </c>
      <c r="B21" s="28">
        <v>-114.3</v>
      </c>
      <c r="C21" s="5" t="s">
        <v>21</v>
      </c>
      <c r="D21" s="5"/>
      <c r="E21" s="19"/>
      <c r="F21" s="19"/>
      <c r="G21" s="19"/>
      <c r="H21" s="77"/>
      <c r="I21" s="123"/>
      <c r="J21" s="19"/>
      <c r="K21" s="19"/>
      <c r="L21" s="19"/>
      <c r="M21" s="5"/>
      <c r="N21" s="124" t="s">
        <v>118</v>
      </c>
      <c r="O21" s="29"/>
      <c r="P21" s="30"/>
      <c r="Q21" s="2"/>
      <c r="R21" s="2"/>
      <c r="S21" s="299">
        <v>250</v>
      </c>
      <c r="T21" s="294">
        <v>750</v>
      </c>
      <c r="U21" s="292">
        <v>0.77200000000000002</v>
      </c>
      <c r="V21" s="300">
        <v>0.97084581000000003</v>
      </c>
      <c r="W21" s="2"/>
      <c r="X21" s="2"/>
      <c r="Y21" s="2"/>
      <c r="Z21" s="177"/>
    </row>
    <row r="22" spans="1:26" ht="21" customHeight="1">
      <c r="A22" s="10" t="s">
        <v>201</v>
      </c>
      <c r="B22" s="63">
        <f>+Frys!C14</f>
        <v>-33</v>
      </c>
      <c r="C22" s="5" t="s">
        <v>21</v>
      </c>
      <c r="D22" s="5"/>
      <c r="E22" s="15" t="s">
        <v>75</v>
      </c>
      <c r="F22" s="16"/>
      <c r="G22" s="14" t="s">
        <v>5</v>
      </c>
      <c r="H22" s="15"/>
      <c r="I22" s="15"/>
      <c r="J22" s="5"/>
      <c r="K22" s="5"/>
      <c r="L22" s="5"/>
      <c r="M22" s="5"/>
      <c r="N22" s="125"/>
      <c r="O22" s="75"/>
      <c r="P22" s="30"/>
      <c r="Q22" s="2"/>
      <c r="R22" s="2"/>
      <c r="S22" s="299">
        <v>200</v>
      </c>
      <c r="T22" s="294">
        <v>800</v>
      </c>
      <c r="U22" s="292">
        <v>0.82</v>
      </c>
      <c r="V22" s="300">
        <v>0.97403719999999994</v>
      </c>
      <c r="W22" s="2"/>
      <c r="X22" s="2"/>
      <c r="Y22" s="2"/>
      <c r="Z22" s="177"/>
    </row>
    <row r="23" spans="1:26" ht="21" customHeight="1">
      <c r="A23" s="179" t="s">
        <v>200</v>
      </c>
      <c r="B23" s="63">
        <f>+Frys!C9</f>
        <v>0.92500000000000004</v>
      </c>
      <c r="C23" s="5" t="s">
        <v>57</v>
      </c>
      <c r="D23" s="5"/>
      <c r="E23" s="5" t="s">
        <v>8</v>
      </c>
      <c r="F23" s="5"/>
      <c r="G23" s="11" t="s">
        <v>7</v>
      </c>
      <c r="H23" s="5"/>
      <c r="I23" s="5"/>
      <c r="J23" s="5"/>
      <c r="K23" s="5"/>
      <c r="L23" s="5"/>
      <c r="M23" s="5"/>
      <c r="N23" s="126" t="s">
        <v>93</v>
      </c>
      <c r="O23" s="5"/>
      <c r="P23" s="8"/>
      <c r="Q23" s="2"/>
      <c r="R23" s="2"/>
      <c r="S23" s="299">
        <v>150</v>
      </c>
      <c r="T23" s="294">
        <v>850</v>
      </c>
      <c r="U23" s="292">
        <v>0.86899999999999999</v>
      </c>
      <c r="V23" s="300">
        <v>0.97804796999999999</v>
      </c>
      <c r="W23" s="2"/>
      <c r="X23" s="2"/>
      <c r="Y23" s="2"/>
      <c r="Z23" s="177"/>
    </row>
    <row r="24" spans="1:26" ht="21" customHeight="1">
      <c r="A24" s="25"/>
      <c r="B24" s="5"/>
      <c r="C24" s="5"/>
      <c r="D24" s="5"/>
      <c r="E24" s="5" t="s">
        <v>101</v>
      </c>
      <c r="F24" s="5"/>
      <c r="G24" s="11" t="s">
        <v>102</v>
      </c>
      <c r="H24" s="5"/>
      <c r="I24" s="5"/>
      <c r="J24" s="5"/>
      <c r="K24" s="5"/>
      <c r="L24" s="5"/>
      <c r="M24" s="5"/>
      <c r="N24" s="127"/>
      <c r="O24" s="5"/>
      <c r="P24" s="8"/>
      <c r="Q24" s="2"/>
      <c r="R24" s="2"/>
      <c r="S24" s="299">
        <v>100</v>
      </c>
      <c r="T24" s="294">
        <v>900</v>
      </c>
      <c r="U24" s="292">
        <v>0.91500000000000004</v>
      </c>
      <c r="V24" s="300">
        <v>0.98321257000000006</v>
      </c>
      <c r="W24" s="2"/>
      <c r="X24" s="2"/>
      <c r="Y24" s="2"/>
      <c r="Z24" s="176"/>
    </row>
    <row r="25" spans="1:26" ht="21" customHeight="1">
      <c r="A25" s="25" t="s">
        <v>42</v>
      </c>
      <c r="B25" s="5"/>
      <c r="C25" s="5"/>
      <c r="D25" s="5"/>
      <c r="E25" s="5" t="s">
        <v>190</v>
      </c>
      <c r="F25" s="5"/>
      <c r="G25" s="316" t="s">
        <v>191</v>
      </c>
      <c r="H25" s="5"/>
      <c r="I25" s="11"/>
      <c r="J25" s="5"/>
      <c r="K25" s="5"/>
      <c r="L25" s="5"/>
      <c r="M25" s="5"/>
      <c r="N25" s="128" t="s">
        <v>76</v>
      </c>
      <c r="O25" s="5"/>
      <c r="P25" s="8"/>
      <c r="Q25" s="2"/>
      <c r="R25" s="2"/>
      <c r="S25" s="299">
        <v>50</v>
      </c>
      <c r="T25" s="294">
        <v>950</v>
      </c>
      <c r="U25" s="292">
        <v>0.95799999999999996</v>
      </c>
      <c r="V25" s="300">
        <v>0.99017085999999999</v>
      </c>
      <c r="W25" s="2"/>
      <c r="X25" s="2"/>
      <c r="Y25" s="2"/>
      <c r="Z25" s="176"/>
    </row>
    <row r="26" spans="1:26" ht="21" customHeight="1" thickBot="1">
      <c r="A26" s="5" t="s">
        <v>101</v>
      </c>
      <c r="B26" s="5"/>
      <c r="C26" s="5"/>
      <c r="D26" s="5"/>
      <c r="E26" s="129"/>
      <c r="F26" s="5"/>
      <c r="G26" s="5"/>
      <c r="H26" s="5"/>
      <c r="I26" s="5"/>
      <c r="J26" s="5"/>
      <c r="K26" s="5"/>
      <c r="L26" s="5"/>
      <c r="M26" s="5"/>
      <c r="N26" s="5"/>
      <c r="O26" s="5"/>
      <c r="P26" s="8"/>
      <c r="Q26" s="2"/>
      <c r="R26" s="2"/>
      <c r="S26" s="301">
        <v>0</v>
      </c>
      <c r="T26" s="302">
        <v>1000</v>
      </c>
      <c r="U26" s="293">
        <v>1</v>
      </c>
      <c r="V26" s="303">
        <v>1</v>
      </c>
      <c r="W26" s="2"/>
      <c r="X26" s="2"/>
      <c r="Y26" s="2"/>
      <c r="Z26" s="176"/>
    </row>
    <row r="27" spans="1:26" ht="21" customHeight="1" thickBot="1">
      <c r="A27" s="317" t="s">
        <v>97</v>
      </c>
      <c r="B27" s="5"/>
      <c r="C27" s="5"/>
      <c r="D27" s="5"/>
      <c r="E27" s="130"/>
      <c r="F27" s="5"/>
      <c r="G27" s="5"/>
      <c r="H27" s="5"/>
      <c r="I27" s="5"/>
      <c r="J27" s="5"/>
      <c r="K27" s="5"/>
      <c r="L27" s="11"/>
      <c r="M27" s="5"/>
      <c r="N27" s="5"/>
      <c r="O27" s="5"/>
      <c r="P27" s="8"/>
      <c r="Q27" s="2"/>
      <c r="R27" s="2"/>
      <c r="S27" s="288"/>
      <c r="T27" s="288"/>
      <c r="U27" s="288"/>
      <c r="V27" s="288"/>
      <c r="W27" s="2"/>
      <c r="X27" s="2"/>
      <c r="Y27" s="2"/>
    </row>
    <row r="28" spans="1:26" ht="21" customHeight="1" thickBot="1">
      <c r="A28" s="199" t="s">
        <v>2</v>
      </c>
      <c r="B28" s="31"/>
      <c r="C28" s="31"/>
      <c r="D28" s="31"/>
      <c r="E28" s="31"/>
      <c r="F28" s="31"/>
      <c r="G28" s="31"/>
      <c r="H28" s="31"/>
      <c r="I28" s="31"/>
      <c r="J28" s="31"/>
      <c r="K28" s="31"/>
      <c r="L28" s="31"/>
      <c r="M28" s="31"/>
      <c r="N28" s="31"/>
      <c r="O28" s="360" t="s">
        <v>4</v>
      </c>
      <c r="P28" s="361"/>
      <c r="Q28" s="2"/>
      <c r="R28" s="2"/>
      <c r="S28" s="304" t="str">
        <f t="shared" ref="S28:T30" si="0">+B3</f>
        <v>ml</v>
      </c>
      <c r="T28" s="305" t="str">
        <f t="shared" si="0"/>
        <v>Vol %</v>
      </c>
      <c r="U28" s="288"/>
      <c r="V28" s="288"/>
      <c r="W28" s="2"/>
      <c r="X28" s="2"/>
      <c r="Y28" s="2"/>
    </row>
    <row r="29" spans="1:26" ht="30" customHeight="1">
      <c r="A29" s="2"/>
      <c r="B29" s="2"/>
      <c r="C29" s="2"/>
      <c r="D29" s="2"/>
      <c r="E29" s="2"/>
      <c r="F29" s="2"/>
      <c r="G29" s="44">
        <f>+C55</f>
        <v>36.299999999999997</v>
      </c>
      <c r="H29" s="39" t="str">
        <f>+D55</f>
        <v>%</v>
      </c>
      <c r="I29" s="2"/>
      <c r="J29" s="2"/>
      <c r="K29" s="2"/>
      <c r="L29" s="2"/>
      <c r="M29" s="2"/>
      <c r="N29" s="2"/>
      <c r="O29" s="2"/>
      <c r="P29" s="2"/>
      <c r="Q29" s="2"/>
      <c r="R29" s="2"/>
      <c r="S29" s="306">
        <f t="shared" si="0"/>
        <v>500</v>
      </c>
      <c r="T29" s="307">
        <f t="shared" si="0"/>
        <v>1</v>
      </c>
      <c r="U29" s="288"/>
      <c r="V29" s="288"/>
      <c r="W29" s="2"/>
      <c r="X29" s="2"/>
      <c r="Y29" s="2"/>
    </row>
    <row r="30" spans="1:26" ht="15">
      <c r="A30" s="363" t="s">
        <v>23</v>
      </c>
      <c r="B30" s="363"/>
      <c r="C30" s="180">
        <v>0</v>
      </c>
      <c r="D30" s="180">
        <v>10</v>
      </c>
      <c r="E30" s="180">
        <v>20</v>
      </c>
      <c r="F30" s="181">
        <v>30</v>
      </c>
      <c r="G30" s="181">
        <v>40</v>
      </c>
      <c r="H30" s="180">
        <v>50</v>
      </c>
      <c r="I30" s="180">
        <v>60</v>
      </c>
      <c r="J30" s="180">
        <v>70</v>
      </c>
      <c r="K30" s="180">
        <v>80</v>
      </c>
      <c r="L30" s="180">
        <v>90</v>
      </c>
      <c r="M30" s="180">
        <v>100</v>
      </c>
      <c r="N30" s="364" t="s">
        <v>25</v>
      </c>
      <c r="O30" s="364"/>
      <c r="P30" s="2"/>
      <c r="Q30" s="2"/>
      <c r="R30" s="2"/>
      <c r="S30" s="306">
        <f t="shared" si="0"/>
        <v>500</v>
      </c>
      <c r="T30" s="307">
        <f t="shared" si="0"/>
        <v>0</v>
      </c>
      <c r="U30" s="288"/>
      <c r="V30" s="288"/>
      <c r="W30" s="2"/>
      <c r="X30" s="2"/>
      <c r="Y30" s="2"/>
    </row>
    <row r="31" spans="1:26" ht="15.75" thickBot="1">
      <c r="A31" s="363" t="s">
        <v>24</v>
      </c>
      <c r="B31" s="363"/>
      <c r="C31" s="182">
        <v>0</v>
      </c>
      <c r="D31" s="182">
        <v>-4</v>
      </c>
      <c r="E31" s="182">
        <v>-9</v>
      </c>
      <c r="F31" s="183">
        <v>-15</v>
      </c>
      <c r="G31" s="183">
        <v>-23</v>
      </c>
      <c r="H31" s="182">
        <v>-32</v>
      </c>
      <c r="I31" s="182">
        <v>-37</v>
      </c>
      <c r="J31" s="182">
        <v>-48</v>
      </c>
      <c r="K31" s="182">
        <v>-59</v>
      </c>
      <c r="L31" s="182">
        <v>-73</v>
      </c>
      <c r="M31" s="182">
        <v>-114</v>
      </c>
      <c r="N31" s="363" t="s">
        <v>26</v>
      </c>
      <c r="O31" s="363"/>
      <c r="P31" s="2"/>
      <c r="Q31" s="2"/>
      <c r="R31" s="2"/>
      <c r="S31" s="308">
        <f>SUM(S29:S30)*R16</f>
        <v>964.6748</v>
      </c>
      <c r="T31" s="309">
        <f>+(B8+B9)/S31</f>
        <v>0.51830938260230286</v>
      </c>
      <c r="U31" s="288"/>
      <c r="V31" s="288"/>
      <c r="W31" s="2"/>
      <c r="X31" s="2"/>
      <c r="Y31" s="2"/>
    </row>
    <row r="32" spans="1:26" ht="30" customHeight="1">
      <c r="A32" s="45"/>
      <c r="B32" s="2"/>
      <c r="C32" s="2"/>
      <c r="D32" s="2"/>
      <c r="E32" s="2"/>
      <c r="F32" s="2"/>
      <c r="G32" s="38">
        <f>C47</f>
        <v>-20</v>
      </c>
      <c r="H32" s="39" t="str">
        <f>+D47</f>
        <v xml:space="preserve"> °C</v>
      </c>
      <c r="I32" s="2"/>
      <c r="J32" s="2"/>
      <c r="K32" s="2"/>
      <c r="L32" s="2"/>
      <c r="M32" s="2"/>
      <c r="N32" s="2"/>
      <c r="O32" s="2"/>
      <c r="P32" s="2"/>
      <c r="Q32" s="2"/>
      <c r="R32" s="2"/>
      <c r="S32" s="288"/>
      <c r="T32" s="288"/>
      <c r="U32" s="288"/>
      <c r="V32" s="288"/>
      <c r="W32" s="2"/>
      <c r="X32" s="2"/>
      <c r="Y32" s="2"/>
    </row>
    <row r="33" spans="1:25" ht="15">
      <c r="A33" s="184" t="s">
        <v>40</v>
      </c>
      <c r="B33" s="2"/>
      <c r="C33" s="2"/>
      <c r="D33" s="2"/>
      <c r="E33" s="2"/>
      <c r="F33" s="2"/>
      <c r="G33" s="2"/>
      <c r="H33" s="2"/>
      <c r="I33" s="2"/>
      <c r="J33" s="2"/>
      <c r="K33" s="2"/>
      <c r="L33" s="2"/>
      <c r="M33" s="2"/>
      <c r="N33" s="2"/>
      <c r="O33" s="2"/>
      <c r="P33" s="2"/>
      <c r="Q33" s="2"/>
      <c r="R33" s="2"/>
      <c r="S33" s="288"/>
      <c r="T33" s="288"/>
      <c r="U33" s="288"/>
      <c r="V33" s="288"/>
      <c r="W33" s="2"/>
      <c r="X33" s="2"/>
      <c r="Y33" s="2"/>
    </row>
    <row r="34" spans="1:25" ht="15">
      <c r="A34" s="185" t="s">
        <v>39</v>
      </c>
      <c r="B34" s="2"/>
      <c r="C34" s="2"/>
      <c r="D34" s="2"/>
      <c r="E34" s="2"/>
      <c r="F34" s="2"/>
      <c r="G34" s="2"/>
      <c r="H34" s="2"/>
      <c r="I34" s="2"/>
      <c r="J34" s="2"/>
      <c r="K34" s="2"/>
      <c r="L34" s="2"/>
      <c r="M34" s="2"/>
      <c r="N34" s="2"/>
      <c r="O34" s="2"/>
      <c r="P34" s="2"/>
      <c r="Q34" s="2"/>
      <c r="R34" s="2"/>
      <c r="S34" s="288"/>
      <c r="T34" s="288"/>
      <c r="U34" s="288"/>
      <c r="V34" s="288"/>
      <c r="W34" s="2"/>
      <c r="X34" s="2"/>
      <c r="Y34" s="2"/>
    </row>
    <row r="35" spans="1:25" ht="15">
      <c r="A35" s="185" t="s">
        <v>41</v>
      </c>
      <c r="B35" s="2"/>
      <c r="C35" s="2"/>
      <c r="D35" s="2"/>
      <c r="E35" s="2"/>
      <c r="F35" s="2"/>
      <c r="G35" s="2"/>
      <c r="H35" s="2"/>
      <c r="I35" s="2"/>
      <c r="J35" s="2"/>
      <c r="K35" s="2"/>
      <c r="L35" s="2"/>
      <c r="M35" s="2"/>
      <c r="N35" s="2"/>
      <c r="O35" s="2"/>
      <c r="P35" s="2"/>
      <c r="Q35" s="2"/>
      <c r="R35" s="2"/>
      <c r="S35" s="288"/>
      <c r="T35" s="288"/>
      <c r="U35" s="288"/>
      <c r="V35" s="288"/>
      <c r="W35" s="2"/>
      <c r="X35" s="2"/>
      <c r="Y35" s="2"/>
    </row>
    <row r="36" spans="1:25" ht="15">
      <c r="A36" s="186" t="s">
        <v>179</v>
      </c>
      <c r="B36" s="2"/>
      <c r="C36" s="2"/>
      <c r="D36" s="187" t="s">
        <v>38</v>
      </c>
      <c r="E36" s="2"/>
      <c r="F36" s="2"/>
      <c r="G36" s="2"/>
      <c r="H36" s="2"/>
      <c r="I36" s="2"/>
      <c r="J36" s="2"/>
      <c r="K36" s="2"/>
      <c r="L36" s="2"/>
      <c r="M36" s="2"/>
      <c r="N36" s="2"/>
      <c r="O36" s="2"/>
      <c r="P36" s="2"/>
      <c r="Q36" s="2"/>
      <c r="R36" s="2"/>
      <c r="S36" s="288"/>
      <c r="T36" s="288"/>
      <c r="U36" s="288"/>
      <c r="V36" s="288"/>
      <c r="W36" s="2"/>
      <c r="X36" s="2"/>
      <c r="Y36" s="2"/>
    </row>
    <row r="37" spans="1:25" ht="15" thickBot="1">
      <c r="A37" s="2" t="s">
        <v>74</v>
      </c>
      <c r="B37" s="200">
        <f>(((40-30)/(-23+15))*(-20+15))+30</f>
        <v>36.25</v>
      </c>
      <c r="C37" s="69" t="s">
        <v>22</v>
      </c>
      <c r="D37" s="2"/>
      <c r="E37" s="2"/>
      <c r="F37" s="2"/>
      <c r="G37" s="2"/>
      <c r="H37" s="2"/>
      <c r="I37" s="2"/>
      <c r="J37" s="2"/>
      <c r="K37" s="2"/>
      <c r="L37" s="2"/>
      <c r="M37" s="2"/>
      <c r="N37" s="2"/>
      <c r="O37" s="2"/>
      <c r="P37" s="2"/>
      <c r="Q37" s="2"/>
      <c r="R37" s="2"/>
      <c r="S37" s="2"/>
      <c r="T37" s="2"/>
      <c r="U37" s="2"/>
      <c r="V37" s="2"/>
      <c r="W37" s="2"/>
      <c r="X37" s="2"/>
      <c r="Y37" s="2"/>
    </row>
    <row r="38" spans="1:25">
      <c r="A38" s="2"/>
      <c r="B38" s="2"/>
      <c r="C38" s="2"/>
      <c r="D38" s="2"/>
      <c r="E38" s="2"/>
      <c r="F38" s="2"/>
      <c r="G38" s="2"/>
      <c r="H38" s="2"/>
      <c r="I38" s="2"/>
      <c r="J38" s="2"/>
      <c r="K38" s="2"/>
      <c r="L38" s="2"/>
      <c r="M38" s="2"/>
      <c r="N38" s="2"/>
      <c r="O38" s="2"/>
      <c r="P38" s="2"/>
      <c r="Q38" s="2"/>
      <c r="R38" s="2"/>
      <c r="S38" s="2"/>
      <c r="T38" s="2"/>
      <c r="U38" s="2"/>
      <c r="V38" s="2"/>
      <c r="W38" s="2"/>
      <c r="X38" s="2"/>
      <c r="Y38" s="2"/>
    </row>
    <row r="39" spans="1:25">
      <c r="A39" s="185" t="s">
        <v>29</v>
      </c>
      <c r="B39" s="2"/>
      <c r="C39" s="2"/>
      <c r="D39" s="2"/>
      <c r="E39" s="2"/>
      <c r="F39" s="2"/>
      <c r="G39" s="2"/>
      <c r="H39" s="2"/>
      <c r="I39" s="2"/>
      <c r="J39" s="2"/>
      <c r="K39" s="2"/>
      <c r="L39" s="2"/>
      <c r="M39" s="2"/>
      <c r="N39" s="2"/>
      <c r="O39" s="2"/>
      <c r="P39" s="2"/>
      <c r="Q39" s="2"/>
      <c r="R39" s="2"/>
      <c r="S39" s="2"/>
      <c r="T39" s="2"/>
      <c r="U39" s="2"/>
      <c r="V39" s="2"/>
      <c r="W39" s="2"/>
      <c r="X39" s="2"/>
      <c r="Y39" s="2"/>
    </row>
    <row r="40" spans="1:25">
      <c r="A40" s="185" t="s">
        <v>43</v>
      </c>
      <c r="B40" s="2"/>
      <c r="C40" s="2"/>
      <c r="D40" s="2"/>
      <c r="E40" s="2"/>
      <c r="F40" s="2"/>
      <c r="G40" s="2"/>
      <c r="H40" s="2"/>
      <c r="I40" s="2"/>
      <c r="J40" s="2"/>
      <c r="K40" s="2"/>
      <c r="L40" s="2"/>
      <c r="M40" s="2"/>
      <c r="N40" s="2"/>
      <c r="O40" s="2"/>
      <c r="P40" s="2"/>
      <c r="Q40" s="2"/>
      <c r="R40" s="2"/>
      <c r="S40" s="2"/>
      <c r="T40" s="2"/>
      <c r="U40" s="2"/>
      <c r="V40" s="2"/>
      <c r="W40" s="2"/>
      <c r="X40" s="2"/>
      <c r="Y40" s="2"/>
    </row>
    <row r="41" spans="1:25">
      <c r="A41" s="2"/>
      <c r="B41" s="2"/>
      <c r="C41" s="2"/>
      <c r="D41" s="2"/>
      <c r="E41" s="2"/>
      <c r="F41" s="2"/>
      <c r="G41" s="2"/>
      <c r="H41" s="2"/>
      <c r="I41" s="2"/>
      <c r="J41" s="2"/>
      <c r="K41" s="2"/>
      <c r="L41" s="2"/>
      <c r="M41" s="2"/>
      <c r="N41" s="2"/>
      <c r="O41" s="2"/>
      <c r="P41" s="2"/>
      <c r="Q41" s="2"/>
      <c r="R41" s="2"/>
      <c r="S41" s="2"/>
      <c r="T41" s="2"/>
      <c r="U41" s="2"/>
      <c r="V41" s="2"/>
      <c r="W41" s="2"/>
      <c r="X41" s="2"/>
      <c r="Y41" s="2"/>
    </row>
    <row r="42" spans="1:25">
      <c r="A42" s="185" t="s">
        <v>66</v>
      </c>
      <c r="B42" s="2"/>
      <c r="C42" s="2"/>
      <c r="D42" s="2"/>
      <c r="E42" s="2"/>
      <c r="F42" s="2"/>
      <c r="G42" s="2"/>
      <c r="H42" s="2"/>
      <c r="I42" s="2"/>
      <c r="J42" s="2"/>
      <c r="K42" s="2"/>
      <c r="L42" s="2"/>
      <c r="M42" s="2"/>
      <c r="N42" s="2"/>
      <c r="O42" s="2"/>
      <c r="P42" s="2"/>
      <c r="Q42" s="2"/>
      <c r="R42" s="2"/>
      <c r="S42" s="2"/>
      <c r="T42" s="2"/>
      <c r="U42" s="2"/>
      <c r="V42" s="2"/>
      <c r="W42" s="2"/>
      <c r="X42" s="2"/>
      <c r="Y42" s="2"/>
    </row>
    <row r="43" spans="1:25">
      <c r="A43" s="185"/>
      <c r="B43" s="2"/>
      <c r="C43" s="2"/>
      <c r="D43" s="2"/>
      <c r="E43" s="2"/>
      <c r="F43" s="2"/>
      <c r="G43" s="2"/>
      <c r="H43" s="2"/>
      <c r="I43" s="2"/>
      <c r="J43" s="2"/>
      <c r="K43" s="2"/>
      <c r="L43" s="2"/>
      <c r="M43" s="2"/>
      <c r="N43" s="2"/>
      <c r="O43" s="2"/>
      <c r="P43" s="2"/>
      <c r="Q43" s="2"/>
      <c r="R43" s="2"/>
      <c r="S43" s="2"/>
      <c r="T43" s="2"/>
      <c r="U43" s="2"/>
      <c r="V43" s="2"/>
      <c r="W43" s="2"/>
      <c r="X43" s="2"/>
      <c r="Y43" s="2"/>
    </row>
    <row r="44" spans="1:25">
      <c r="A44" s="185"/>
      <c r="B44" s="2"/>
      <c r="C44" s="2"/>
      <c r="D44" s="2"/>
      <c r="E44" s="2"/>
      <c r="F44" s="2"/>
      <c r="G44" s="2"/>
      <c r="H44" s="2"/>
      <c r="I44" s="2"/>
      <c r="J44" s="2"/>
      <c r="K44" s="2"/>
      <c r="L44" s="2"/>
      <c r="M44" s="2"/>
      <c r="N44" s="2"/>
      <c r="O44" s="2"/>
      <c r="P44" s="2"/>
      <c r="Q44" s="2"/>
      <c r="R44" s="2"/>
      <c r="S44" s="2"/>
      <c r="T44" s="2"/>
      <c r="U44" s="2"/>
      <c r="V44" s="2"/>
      <c r="W44" s="2"/>
      <c r="X44" s="2"/>
      <c r="Y44" s="2"/>
    </row>
    <row r="45" spans="1:25" ht="15">
      <c r="A45" s="368" t="s">
        <v>44</v>
      </c>
      <c r="B45" s="368"/>
      <c r="C45" s="368"/>
      <c r="D45" s="368"/>
      <c r="E45" s="2"/>
      <c r="F45" s="2"/>
      <c r="G45" s="2"/>
      <c r="H45" s="2"/>
      <c r="I45" s="2"/>
      <c r="J45" s="2"/>
      <c r="K45" s="2"/>
      <c r="L45" s="2"/>
      <c r="M45" s="2"/>
      <c r="N45" s="2"/>
      <c r="O45" s="2"/>
      <c r="P45" s="2"/>
      <c r="Q45" s="2"/>
      <c r="R45" s="2"/>
      <c r="S45" s="2"/>
      <c r="T45" s="2"/>
      <c r="U45" s="2"/>
      <c r="V45" s="2"/>
      <c r="W45" s="2"/>
      <c r="X45" s="2"/>
      <c r="Y45" s="2"/>
    </row>
    <row r="46" spans="1:25">
      <c r="A46" s="2"/>
      <c r="B46" s="2"/>
      <c r="C46" s="2"/>
      <c r="D46" s="2"/>
      <c r="E46" s="2"/>
      <c r="F46" s="2"/>
      <c r="G46" s="2"/>
      <c r="H46" s="2"/>
      <c r="I46" s="2"/>
      <c r="J46" s="2"/>
      <c r="K46" s="2"/>
      <c r="L46" s="2"/>
      <c r="M46" s="2"/>
      <c r="N46" s="2"/>
      <c r="O46" s="2"/>
      <c r="P46" s="2"/>
      <c r="Q46" s="2"/>
      <c r="R46" s="2"/>
      <c r="S46" s="2"/>
      <c r="T46" s="2"/>
      <c r="U46" s="2"/>
      <c r="V46" s="2"/>
      <c r="W46" s="2"/>
      <c r="X46" s="2"/>
      <c r="Y46" s="2"/>
    </row>
    <row r="47" spans="1:25" ht="15" customHeight="1">
      <c r="A47" s="369" t="s">
        <v>37</v>
      </c>
      <c r="B47" s="369"/>
      <c r="C47" s="67">
        <v>-20</v>
      </c>
      <c r="D47" s="36" t="s">
        <v>36</v>
      </c>
      <c r="E47" s="2"/>
      <c r="F47" s="2"/>
      <c r="G47" s="2"/>
      <c r="H47" s="2"/>
      <c r="I47" s="2"/>
      <c r="J47" s="2"/>
      <c r="K47" s="2"/>
      <c r="L47" s="2"/>
      <c r="M47" s="2"/>
      <c r="N47" s="2"/>
      <c r="O47" s="2"/>
      <c r="P47" s="2"/>
      <c r="Q47" s="2"/>
      <c r="R47" s="2"/>
      <c r="S47" s="2"/>
      <c r="T47" s="2"/>
      <c r="U47" s="2"/>
      <c r="V47" s="2"/>
      <c r="W47" s="2"/>
      <c r="X47" s="2"/>
      <c r="Y47" s="2"/>
    </row>
    <row r="48" spans="1:25" ht="14.25" customHeight="1">
      <c r="A48" s="188"/>
      <c r="B48" s="188"/>
      <c r="C48" s="188"/>
      <c r="D48" s="188"/>
      <c r="E48" s="2"/>
      <c r="F48" s="2"/>
      <c r="G48" s="2"/>
      <c r="H48" s="2"/>
      <c r="I48" s="2"/>
      <c r="J48" s="2"/>
      <c r="K48" s="2"/>
      <c r="L48" s="2"/>
      <c r="M48" s="2"/>
      <c r="N48" s="2"/>
      <c r="O48" s="2"/>
      <c r="P48" s="2"/>
      <c r="Q48" s="2"/>
      <c r="R48" s="2"/>
      <c r="S48" s="2"/>
      <c r="T48" s="2"/>
      <c r="U48" s="2"/>
      <c r="V48" s="2"/>
      <c r="W48" s="2"/>
      <c r="X48" s="2"/>
      <c r="Y48" s="2"/>
    </row>
    <row r="49" spans="1:25">
      <c r="A49" s="370" t="s">
        <v>31</v>
      </c>
      <c r="B49" s="370"/>
      <c r="C49" s="370"/>
      <c r="D49" s="370"/>
      <c r="E49" s="2"/>
      <c r="F49" s="2"/>
      <c r="G49" s="2"/>
      <c r="H49" s="2"/>
      <c r="I49" s="2"/>
      <c r="J49" s="2"/>
      <c r="K49" s="2"/>
      <c r="L49" s="2"/>
      <c r="M49" s="2"/>
      <c r="N49" s="2"/>
      <c r="O49" s="2"/>
      <c r="P49" s="2"/>
      <c r="Q49" s="2"/>
      <c r="R49" s="2"/>
      <c r="S49" s="2"/>
      <c r="T49" s="2"/>
      <c r="U49" s="2"/>
      <c r="V49" s="2"/>
      <c r="W49" s="2"/>
      <c r="X49" s="2"/>
      <c r="Y49" s="2"/>
    </row>
    <row r="50" spans="1:25">
      <c r="A50" s="2"/>
      <c r="B50" s="2"/>
      <c r="C50" s="2"/>
      <c r="D50" s="2"/>
      <c r="E50" s="2"/>
      <c r="F50" s="2"/>
      <c r="G50" s="2"/>
      <c r="H50" s="2"/>
      <c r="I50" s="2"/>
      <c r="J50" s="2"/>
      <c r="K50" s="2"/>
      <c r="L50" s="2"/>
      <c r="M50" s="2"/>
      <c r="N50" s="2"/>
      <c r="O50" s="2"/>
      <c r="P50" s="2"/>
      <c r="Q50" s="2"/>
      <c r="R50" s="2"/>
      <c r="S50" s="2"/>
      <c r="T50" s="2"/>
      <c r="U50" s="2"/>
      <c r="V50" s="2"/>
      <c r="W50" s="2"/>
      <c r="X50" s="2"/>
      <c r="Y50" s="2"/>
    </row>
    <row r="51" spans="1:25">
      <c r="A51" s="366" t="s">
        <v>32</v>
      </c>
      <c r="B51" s="366"/>
      <c r="C51" s="68">
        <v>40</v>
      </c>
      <c r="D51" s="43" t="s">
        <v>22</v>
      </c>
      <c r="E51" s="2"/>
      <c r="F51" s="2"/>
      <c r="G51" s="2"/>
      <c r="H51" s="2"/>
      <c r="I51" s="2"/>
      <c r="J51" s="2"/>
      <c r="K51" s="2"/>
      <c r="L51" s="2"/>
      <c r="M51" s="2"/>
      <c r="N51" s="2"/>
      <c r="O51" s="2"/>
      <c r="P51" s="2"/>
      <c r="Q51" s="2"/>
      <c r="R51" s="2"/>
      <c r="S51" s="2"/>
      <c r="T51" s="2"/>
      <c r="U51" s="2"/>
      <c r="V51" s="2"/>
      <c r="W51" s="2"/>
      <c r="X51" s="2"/>
      <c r="Y51" s="2"/>
    </row>
    <row r="52" spans="1:25">
      <c r="A52" s="366" t="s">
        <v>33</v>
      </c>
      <c r="B52" s="366"/>
      <c r="C52" s="68">
        <v>30</v>
      </c>
      <c r="D52" s="43" t="s">
        <v>22</v>
      </c>
      <c r="E52" s="2"/>
      <c r="F52" s="2"/>
      <c r="G52" s="2"/>
      <c r="H52" s="2"/>
      <c r="I52" s="2"/>
      <c r="J52" s="2"/>
      <c r="K52" s="2"/>
      <c r="L52" s="2"/>
      <c r="M52" s="2"/>
      <c r="N52" s="2"/>
      <c r="O52" s="2"/>
      <c r="P52" s="2"/>
      <c r="Q52" s="2"/>
      <c r="R52" s="2"/>
      <c r="S52" s="2"/>
      <c r="T52" s="2"/>
      <c r="U52" s="2"/>
      <c r="V52" s="2"/>
      <c r="W52" s="2"/>
      <c r="X52" s="2"/>
      <c r="Y52" s="2"/>
    </row>
    <row r="53" spans="1:25" ht="15">
      <c r="A53" s="366" t="s">
        <v>34</v>
      </c>
      <c r="B53" s="366"/>
      <c r="C53" s="66">
        <v>-23</v>
      </c>
      <c r="D53" s="43" t="s">
        <v>30</v>
      </c>
      <c r="E53" s="2"/>
      <c r="F53" s="2"/>
      <c r="G53" s="2"/>
      <c r="H53" s="2"/>
      <c r="I53" s="2"/>
      <c r="J53" s="2"/>
      <c r="K53" s="2"/>
      <c r="L53" s="2"/>
      <c r="M53" s="2"/>
      <c r="N53" s="2"/>
      <c r="O53" s="2"/>
      <c r="P53" s="2"/>
      <c r="Q53" s="2"/>
      <c r="R53" s="2"/>
      <c r="S53" s="2"/>
      <c r="T53" s="2"/>
      <c r="U53" s="2"/>
      <c r="V53" s="2"/>
      <c r="W53" s="2"/>
      <c r="X53" s="2"/>
      <c r="Y53" s="2"/>
    </row>
    <row r="54" spans="1:25" ht="15">
      <c r="A54" s="366" t="s">
        <v>35</v>
      </c>
      <c r="B54" s="366"/>
      <c r="C54" s="66">
        <v>-15</v>
      </c>
      <c r="D54" s="43" t="s">
        <v>30</v>
      </c>
      <c r="E54" s="2"/>
      <c r="F54" s="2"/>
      <c r="G54" s="2"/>
      <c r="H54" s="2"/>
      <c r="I54" s="2"/>
      <c r="J54" s="2"/>
      <c r="K54" s="2"/>
      <c r="L54" s="2"/>
      <c r="M54" s="2"/>
      <c r="N54" s="2"/>
      <c r="O54" s="2"/>
      <c r="P54" s="2"/>
      <c r="Q54" s="2"/>
      <c r="R54" s="2"/>
      <c r="S54" s="2"/>
      <c r="T54" s="2"/>
      <c r="U54" s="2"/>
      <c r="V54" s="2"/>
      <c r="W54" s="2"/>
      <c r="X54" s="2"/>
      <c r="Y54" s="2"/>
    </row>
    <row r="55" spans="1:25">
      <c r="A55" s="367" t="str">
        <f>CONCATENATE("Calculated a vol % at freezing point ",C47,D47)</f>
        <v>Calculated a vol % at freezing point -20 °C</v>
      </c>
      <c r="B55" s="367"/>
      <c r="C55" s="201">
        <f>ROUND(((($C$51)-($C$52))/(($C$54)-($C$53)))*(($C$54)-($C$47))+$C$52,1)</f>
        <v>36.299999999999997</v>
      </c>
      <c r="D55" s="43" t="s">
        <v>22</v>
      </c>
      <c r="E55" s="2"/>
      <c r="F55" s="2"/>
      <c r="G55" s="2"/>
      <c r="H55" s="2"/>
      <c r="I55" s="2"/>
      <c r="J55" s="2"/>
      <c r="K55" s="2"/>
      <c r="L55" s="2"/>
      <c r="M55" s="2"/>
      <c r="N55" s="2"/>
      <c r="O55" s="2"/>
      <c r="P55" s="2"/>
      <c r="Q55" s="2"/>
      <c r="R55" s="2"/>
      <c r="S55" s="2"/>
      <c r="T55" s="2"/>
      <c r="U55" s="2"/>
      <c r="V55" s="2"/>
      <c r="W55" s="2"/>
      <c r="X55" s="2"/>
      <c r="Y55" s="2"/>
    </row>
    <row r="56" spans="1:25">
      <c r="A56" s="2"/>
      <c r="B56" s="2"/>
      <c r="C56" s="2"/>
      <c r="D56" s="2"/>
      <c r="E56" s="2"/>
      <c r="F56" s="2"/>
      <c r="G56" s="2"/>
      <c r="H56" s="2"/>
      <c r="I56" s="2"/>
      <c r="J56" s="2"/>
      <c r="K56" s="2"/>
      <c r="L56" s="2"/>
      <c r="M56" s="2"/>
      <c r="N56" s="2"/>
      <c r="O56" s="2"/>
      <c r="P56" s="2"/>
      <c r="Q56" s="2"/>
      <c r="R56" s="2"/>
      <c r="S56" s="2"/>
      <c r="T56" s="2"/>
      <c r="U56" s="2"/>
      <c r="V56" s="2"/>
      <c r="W56" s="2"/>
      <c r="X56" s="2"/>
      <c r="Y56" s="2"/>
    </row>
    <row r="57" spans="1:25">
      <c r="A57" s="37"/>
      <c r="B57" s="37"/>
      <c r="C57" s="40"/>
      <c r="D57" s="37"/>
      <c r="E57" s="2"/>
      <c r="F57" s="2"/>
      <c r="G57" s="2"/>
      <c r="H57" s="2"/>
      <c r="I57" s="2"/>
      <c r="J57" s="2"/>
      <c r="K57" s="2"/>
      <c r="L57" s="2"/>
      <c r="M57" s="2"/>
      <c r="N57" s="2"/>
      <c r="O57" s="2"/>
      <c r="P57" s="2"/>
      <c r="Q57" s="2"/>
      <c r="R57" s="2"/>
      <c r="S57" s="2"/>
      <c r="T57" s="2"/>
      <c r="U57" s="2"/>
      <c r="V57" s="2"/>
      <c r="W57" s="2"/>
      <c r="X57" s="2"/>
      <c r="Y57" s="2"/>
    </row>
    <row r="58" spans="1:25" ht="15">
      <c r="A58" s="37"/>
      <c r="B58" s="37"/>
      <c r="C58" s="41"/>
      <c r="D58" s="37"/>
      <c r="E58" s="2"/>
      <c r="F58" s="368" t="s">
        <v>44</v>
      </c>
      <c r="G58" s="368"/>
      <c r="H58" s="368"/>
      <c r="I58" s="368"/>
      <c r="J58" s="368"/>
      <c r="K58" s="368"/>
      <c r="L58" s="368"/>
      <c r="M58" s="368"/>
      <c r="N58" s="368"/>
      <c r="O58" s="2"/>
      <c r="P58" s="2"/>
      <c r="Q58" s="2"/>
      <c r="R58" s="2"/>
      <c r="S58" s="2"/>
      <c r="T58" s="2"/>
      <c r="U58" s="2"/>
      <c r="V58" s="2"/>
      <c r="W58" s="2"/>
      <c r="X58" s="2"/>
      <c r="Y58" s="2"/>
    </row>
    <row r="59" spans="1:25">
      <c r="A59" s="37"/>
      <c r="B59" s="37"/>
      <c r="C59" s="40"/>
      <c r="D59" s="37"/>
      <c r="E59" s="2"/>
      <c r="F59" s="189" t="s">
        <v>54</v>
      </c>
      <c r="G59" s="2"/>
      <c r="H59" s="2"/>
      <c r="I59" s="2"/>
      <c r="J59" s="2"/>
      <c r="K59" s="2"/>
      <c r="L59" s="2"/>
      <c r="M59" s="2">
        <f>+C53</f>
        <v>-23</v>
      </c>
      <c r="N59" s="2"/>
      <c r="O59" s="2"/>
      <c r="P59" s="2"/>
      <c r="Q59" s="2"/>
      <c r="R59" s="2"/>
      <c r="S59" s="2"/>
      <c r="T59" s="2"/>
      <c r="U59" s="2"/>
      <c r="V59" s="2"/>
      <c r="W59" s="2"/>
      <c r="X59" s="2"/>
      <c r="Y59" s="2"/>
    </row>
    <row r="60" spans="1:25">
      <c r="A60" s="37"/>
      <c r="B60" s="37"/>
      <c r="C60" s="42"/>
      <c r="D60" s="37"/>
      <c r="E60" s="2"/>
      <c r="F60" s="2" t="s">
        <v>50</v>
      </c>
      <c r="G60" s="43"/>
      <c r="H60" s="46"/>
      <c r="I60" s="46"/>
      <c r="J60" s="46"/>
      <c r="K60" s="46"/>
      <c r="L60" s="46"/>
      <c r="M60" s="47"/>
      <c r="N60" s="2"/>
      <c r="O60" s="2"/>
      <c r="P60" s="2"/>
      <c r="Q60" s="2"/>
      <c r="R60" s="2"/>
      <c r="S60" s="2"/>
      <c r="T60" s="2"/>
      <c r="U60" s="2"/>
      <c r="V60" s="2"/>
      <c r="W60" s="2"/>
      <c r="X60" s="2"/>
      <c r="Y60" s="2"/>
    </row>
    <row r="61" spans="1:25">
      <c r="A61" s="37"/>
      <c r="B61" s="37"/>
      <c r="C61" s="40"/>
      <c r="D61" s="37"/>
      <c r="E61" s="2"/>
      <c r="F61" s="2" t="s">
        <v>51</v>
      </c>
      <c r="G61" s="46"/>
      <c r="H61" s="46"/>
      <c r="I61" s="46"/>
      <c r="J61" s="46"/>
      <c r="K61" s="46"/>
      <c r="L61" s="46"/>
      <c r="M61" s="47"/>
      <c r="N61" s="2"/>
      <c r="O61" s="2"/>
      <c r="P61" s="2"/>
      <c r="Q61" s="2"/>
      <c r="R61" s="2"/>
      <c r="S61" s="2"/>
      <c r="T61" s="2"/>
      <c r="U61" s="2"/>
      <c r="V61" s="2"/>
      <c r="W61" s="2"/>
      <c r="X61" s="2"/>
      <c r="Y61" s="2"/>
    </row>
    <row r="62" spans="1:25">
      <c r="A62" s="2"/>
      <c r="B62" s="2"/>
      <c r="C62" s="2"/>
      <c r="D62" s="2"/>
      <c r="E62" s="2"/>
      <c r="F62" s="2" t="s">
        <v>49</v>
      </c>
      <c r="G62" s="46" t="s">
        <v>52</v>
      </c>
      <c r="H62" s="46"/>
      <c r="I62" s="46"/>
      <c r="J62" s="46"/>
      <c r="K62" s="46">
        <f>+C47</f>
        <v>-20</v>
      </c>
      <c r="L62" s="46"/>
      <c r="M62" s="47"/>
      <c r="N62" s="2"/>
      <c r="O62" s="2"/>
      <c r="P62" s="2"/>
      <c r="Q62" s="2"/>
      <c r="R62" s="2"/>
      <c r="S62" s="2"/>
      <c r="T62" s="2"/>
      <c r="U62" s="2"/>
      <c r="V62" s="2"/>
      <c r="W62" s="2"/>
      <c r="X62" s="2"/>
      <c r="Y62" s="2"/>
    </row>
    <row r="63" spans="1:25">
      <c r="A63" s="2"/>
      <c r="B63" s="2"/>
      <c r="C63" s="2"/>
      <c r="D63" s="2"/>
      <c r="E63" s="2"/>
      <c r="F63" s="2" t="s">
        <v>53</v>
      </c>
      <c r="G63" s="43">
        <f>(J70/N65)*L65</f>
        <v>6.25</v>
      </c>
      <c r="H63" s="46"/>
      <c r="I63" s="46"/>
      <c r="J63" s="46"/>
      <c r="K63" s="47"/>
      <c r="L63" s="46"/>
      <c r="M63" s="47"/>
      <c r="N63" s="2"/>
      <c r="O63" s="2"/>
      <c r="P63" s="2"/>
      <c r="Q63" s="2"/>
      <c r="R63" s="2"/>
      <c r="S63" s="2"/>
      <c r="T63" s="2"/>
      <c r="U63" s="2"/>
      <c r="V63" s="2"/>
      <c r="W63" s="2"/>
      <c r="X63" s="2"/>
      <c r="Y63" s="2"/>
    </row>
    <row r="64" spans="1:25">
      <c r="A64" s="2"/>
      <c r="B64" s="2"/>
      <c r="C64" s="2"/>
      <c r="D64" s="2"/>
      <c r="E64" s="2"/>
      <c r="F64" s="48" t="str">
        <f>+A55</f>
        <v>Calculated a vol % at freezing point -20 °C</v>
      </c>
      <c r="G64" s="46"/>
      <c r="H64" s="46"/>
      <c r="I64" s="46"/>
      <c r="J64" s="46"/>
      <c r="K64" s="47"/>
      <c r="L64" s="46"/>
      <c r="M64" s="47"/>
      <c r="N64" s="2"/>
      <c r="O64" s="2"/>
      <c r="P64" s="2"/>
      <c r="Q64" s="2"/>
      <c r="R64" s="2"/>
      <c r="S64" s="2"/>
      <c r="T64" s="2"/>
      <c r="U64" s="2"/>
      <c r="V64" s="2"/>
      <c r="W64" s="2"/>
      <c r="X64" s="2"/>
      <c r="Y64" s="2"/>
    </row>
    <row r="65" spans="1:25">
      <c r="A65" s="2"/>
      <c r="B65" s="2"/>
      <c r="C65" s="2"/>
      <c r="D65" s="2"/>
      <c r="E65" s="2"/>
      <c r="F65" s="36">
        <f>F69</f>
        <v>30</v>
      </c>
      <c r="G65" s="43">
        <f>+J68</f>
        <v>6.25</v>
      </c>
      <c r="H65" s="43">
        <f>F65+G65</f>
        <v>36.25</v>
      </c>
      <c r="I65" s="43" t="s">
        <v>11</v>
      </c>
      <c r="J65" s="46"/>
      <c r="K65" s="53" t="s">
        <v>46</v>
      </c>
      <c r="L65" s="48">
        <f>K62-M70</f>
        <v>-5</v>
      </c>
      <c r="M65" s="53" t="s">
        <v>48</v>
      </c>
      <c r="N65" s="48">
        <f>M59-M70</f>
        <v>-8</v>
      </c>
      <c r="O65" s="2"/>
      <c r="P65" s="2"/>
      <c r="Q65" s="2"/>
      <c r="R65" s="2"/>
      <c r="S65" s="2"/>
      <c r="T65" s="2"/>
      <c r="U65" s="2"/>
      <c r="V65" s="2"/>
      <c r="W65" s="2"/>
      <c r="X65" s="2"/>
      <c r="Y65" s="2"/>
    </row>
    <row r="66" spans="1:25">
      <c r="A66" s="2"/>
      <c r="B66" s="2"/>
      <c r="C66" s="2"/>
      <c r="D66" s="2"/>
      <c r="E66" s="2"/>
      <c r="F66" s="2"/>
      <c r="G66" s="46"/>
      <c r="H66" s="46"/>
      <c r="I66" s="46"/>
      <c r="J66" s="46"/>
      <c r="K66" s="47"/>
      <c r="L66" s="46"/>
      <c r="M66" s="47"/>
      <c r="N66" s="2"/>
      <c r="O66" s="2"/>
      <c r="P66" s="2"/>
      <c r="Q66" s="2"/>
      <c r="R66" s="2"/>
      <c r="S66" s="2"/>
      <c r="T66" s="2"/>
      <c r="U66" s="2"/>
      <c r="V66" s="2"/>
      <c r="W66" s="2"/>
      <c r="X66" s="2"/>
      <c r="Y66" s="2"/>
    </row>
    <row r="67" spans="1:25">
      <c r="A67" s="2"/>
      <c r="B67" s="2"/>
      <c r="C67" s="2"/>
      <c r="D67" s="2"/>
      <c r="E67" s="2"/>
      <c r="F67" s="2"/>
      <c r="G67" s="46"/>
      <c r="H67" s="46"/>
      <c r="I67" s="46"/>
      <c r="J67" s="46"/>
      <c r="K67" s="47"/>
      <c r="L67" s="46"/>
      <c r="M67" s="47"/>
      <c r="N67" s="2"/>
      <c r="O67" s="2"/>
      <c r="P67" s="2"/>
      <c r="Q67" s="2"/>
      <c r="R67" s="2"/>
      <c r="S67" s="2"/>
      <c r="T67" s="2"/>
      <c r="U67" s="2"/>
      <c r="V67" s="2"/>
      <c r="W67" s="2"/>
      <c r="X67" s="2"/>
      <c r="Y67" s="2"/>
    </row>
    <row r="68" spans="1:25">
      <c r="A68" s="2"/>
      <c r="B68" s="2"/>
      <c r="C68" s="2"/>
      <c r="D68" s="2"/>
      <c r="E68" s="2"/>
      <c r="F68" s="2"/>
      <c r="G68" s="46"/>
      <c r="H68" s="46"/>
      <c r="I68" s="43" t="s">
        <v>47</v>
      </c>
      <c r="J68" s="43">
        <f>+G63</f>
        <v>6.25</v>
      </c>
      <c r="K68" s="47"/>
      <c r="L68" s="46"/>
      <c r="M68" s="47"/>
      <c r="N68" s="2"/>
      <c r="O68" s="2"/>
      <c r="P68" s="2"/>
      <c r="Q68" s="2"/>
      <c r="R68" s="2"/>
      <c r="S68" s="2"/>
      <c r="T68" s="2"/>
      <c r="U68" s="2"/>
      <c r="V68" s="2"/>
      <c r="W68" s="2"/>
      <c r="X68" s="2"/>
      <c r="Y68" s="2"/>
    </row>
    <row r="69" spans="1:25" ht="15" thickBot="1">
      <c r="A69" s="2"/>
      <c r="B69" s="2"/>
      <c r="C69" s="2"/>
      <c r="D69" s="2"/>
      <c r="E69" s="2"/>
      <c r="F69" s="49">
        <f>+C52</f>
        <v>30</v>
      </c>
      <c r="G69" s="50"/>
      <c r="H69" s="50"/>
      <c r="I69" s="50"/>
      <c r="J69" s="50"/>
      <c r="K69" s="51"/>
      <c r="L69" s="50"/>
      <c r="M69" s="51"/>
      <c r="N69" s="48">
        <f>+C51</f>
        <v>40</v>
      </c>
      <c r="O69" s="2"/>
      <c r="P69" s="2"/>
      <c r="Q69" s="2"/>
      <c r="R69" s="2"/>
      <c r="S69" s="2"/>
      <c r="T69" s="2"/>
      <c r="U69" s="2"/>
      <c r="V69" s="2"/>
      <c r="W69" s="2"/>
      <c r="X69" s="2"/>
      <c r="Y69" s="2"/>
    </row>
    <row r="70" spans="1:25">
      <c r="A70" s="2"/>
      <c r="B70" s="2"/>
      <c r="C70" s="2"/>
      <c r="D70" s="2"/>
      <c r="E70" s="2"/>
      <c r="F70" s="2"/>
      <c r="G70" s="2"/>
      <c r="H70" s="2"/>
      <c r="I70" s="52" t="s">
        <v>45</v>
      </c>
      <c r="J70" s="52">
        <f>N69-F69</f>
        <v>10</v>
      </c>
      <c r="K70" s="2"/>
      <c r="L70" s="2"/>
      <c r="M70" s="49">
        <f>+C54</f>
        <v>-15</v>
      </c>
      <c r="N70" s="2"/>
      <c r="O70" s="2"/>
      <c r="P70" s="2"/>
      <c r="Q70" s="2"/>
      <c r="R70" s="2"/>
      <c r="S70" s="2"/>
      <c r="T70" s="2"/>
      <c r="U70" s="2"/>
      <c r="V70" s="2"/>
      <c r="W70" s="2"/>
      <c r="X70" s="2"/>
      <c r="Y70" s="2"/>
    </row>
    <row r="71" spans="1:25">
      <c r="A71" s="2"/>
      <c r="B71" s="2"/>
      <c r="C71" s="2"/>
      <c r="D71" s="2"/>
      <c r="E71" s="2"/>
      <c r="F71" s="2"/>
      <c r="G71" s="2"/>
      <c r="H71" s="2"/>
      <c r="I71" s="2"/>
      <c r="J71" s="2"/>
      <c r="K71" s="2"/>
      <c r="L71" s="2"/>
      <c r="M71" s="2"/>
      <c r="N71" s="2"/>
      <c r="O71" s="2"/>
      <c r="P71" s="2"/>
      <c r="Q71" s="2"/>
      <c r="R71" s="2"/>
      <c r="S71" s="2"/>
      <c r="T71" s="2"/>
      <c r="U71" s="2"/>
      <c r="V71" s="2"/>
      <c r="W71" s="2"/>
      <c r="X71" s="2"/>
      <c r="Y71" s="2"/>
    </row>
    <row r="72" spans="1:25">
      <c r="A72" s="32"/>
      <c r="B72" s="32"/>
      <c r="C72" s="2"/>
      <c r="D72" s="2"/>
      <c r="E72" s="2"/>
      <c r="F72" s="2"/>
      <c r="G72" s="2"/>
      <c r="H72" s="2"/>
      <c r="I72" s="2"/>
      <c r="J72" s="2"/>
      <c r="K72" s="2"/>
      <c r="L72" s="2"/>
      <c r="M72" s="2"/>
      <c r="N72" s="2"/>
      <c r="O72" s="2"/>
      <c r="P72" s="2"/>
      <c r="Q72" s="365"/>
      <c r="R72" s="365"/>
      <c r="S72" s="2"/>
      <c r="T72" s="2"/>
      <c r="U72" s="2"/>
      <c r="V72" s="2"/>
      <c r="W72" s="2"/>
      <c r="X72" s="2"/>
      <c r="Y72" s="2"/>
    </row>
    <row r="73" spans="1:25">
      <c r="S73" s="162"/>
      <c r="T73" s="162"/>
      <c r="U73" s="162"/>
    </row>
    <row r="74" spans="1:25" ht="15">
      <c r="B74" s="33"/>
      <c r="C74" s="33"/>
      <c r="D74" s="33"/>
      <c r="E74" s="33"/>
      <c r="F74" s="33"/>
      <c r="S74" s="162"/>
      <c r="T74" s="162"/>
      <c r="U74" s="162"/>
    </row>
    <row r="75" spans="1:25" ht="15">
      <c r="B75" s="33"/>
      <c r="C75" s="34"/>
      <c r="D75" s="34"/>
      <c r="E75" s="34"/>
      <c r="F75" s="33"/>
      <c r="S75" s="162"/>
      <c r="T75" s="162"/>
      <c r="U75" s="162"/>
    </row>
    <row r="76" spans="1:25" ht="15">
      <c r="B76" s="33"/>
      <c r="C76" s="33"/>
      <c r="D76" s="33"/>
      <c r="E76" s="33"/>
      <c r="F76" s="33"/>
      <c r="S76" s="162"/>
      <c r="T76" s="162"/>
      <c r="U76" s="162"/>
    </row>
    <row r="77" spans="1:25">
      <c r="S77" s="162"/>
      <c r="T77" s="162"/>
      <c r="U77" s="162"/>
    </row>
  </sheetData>
  <sheetProtection password="CFAA" sheet="1" objects="1" scenarios="1"/>
  <mergeCells count="24">
    <mergeCell ref="R2:W3"/>
    <mergeCell ref="M10:P10"/>
    <mergeCell ref="A1:P1"/>
    <mergeCell ref="G3:I3"/>
    <mergeCell ref="G4:I4"/>
    <mergeCell ref="G5:I5"/>
    <mergeCell ref="G6:I6"/>
    <mergeCell ref="D3:F6"/>
    <mergeCell ref="Q72:R72"/>
    <mergeCell ref="A54:B54"/>
    <mergeCell ref="A55:B55"/>
    <mergeCell ref="A45:D45"/>
    <mergeCell ref="F58:N58"/>
    <mergeCell ref="A47:B47"/>
    <mergeCell ref="A49:D49"/>
    <mergeCell ref="A51:B51"/>
    <mergeCell ref="A52:B52"/>
    <mergeCell ref="A53:B53"/>
    <mergeCell ref="O28:P28"/>
    <mergeCell ref="D2:F2"/>
    <mergeCell ref="A30:B30"/>
    <mergeCell ref="A31:B31"/>
    <mergeCell ref="N31:O31"/>
    <mergeCell ref="N30:O30"/>
  </mergeCells>
  <dataValidations count="1">
    <dataValidation type="list" allowBlank="1" showInputMessage="1" showErrorMessage="1" errorTitle="Correction factor" error="Wrong choice" promptTitle="Correction factor" prompt="Choose below which mixture you have" sqref="N11">
      <formula1>$N$14:$N$15</formula1>
    </dataValidation>
  </dataValidations>
  <hyperlinks>
    <hyperlink ref="G22" r:id="rId1"/>
    <hyperlink ref="G23" r:id="rId2"/>
    <hyperlink ref="A27" r:id="rId3"/>
    <hyperlink ref="G24" r:id="rId4"/>
    <hyperlink ref="N23" r:id="rId5"/>
    <hyperlink ref="G25" r:id="rId6"/>
  </hyperlinks>
  <printOptions horizontalCentered="1" verticalCentered="1"/>
  <pageMargins left="0.70866141732283472" right="0.70866141732283472" top="0.74803149606299213" bottom="0.74803149606299213" header="0.31496062992125984" footer="0.31496062992125984"/>
  <pageSetup paperSize="9" scale="57" orientation="landscape" r:id="rId7"/>
  <ignoredErrors>
    <ignoredError sqref="O15 L9" unlockedFormula="1"/>
  </ignoredErrors>
  <drawing r:id="rId8"/>
</worksheet>
</file>

<file path=xl/worksheets/sheet3.xml><?xml version="1.0" encoding="utf-8"?>
<worksheet xmlns="http://schemas.openxmlformats.org/spreadsheetml/2006/main" xmlns:r="http://schemas.openxmlformats.org/officeDocument/2006/relationships">
  <dimension ref="A1:AM141"/>
  <sheetViews>
    <sheetView workbookViewId="0">
      <pane xSplit="3" ySplit="8" topLeftCell="D9" activePane="bottomRight" state="frozen"/>
      <selection pane="topRight" activeCell="D1" sqref="D1"/>
      <selection pane="bottomLeft" activeCell="A9" sqref="A9"/>
      <selection pane="bottomRight"/>
    </sheetView>
  </sheetViews>
  <sheetFormatPr defaultRowHeight="15.75"/>
  <cols>
    <col min="1" max="1" width="32.28515625" style="1" bestFit="1" customWidth="1"/>
    <col min="2" max="2" width="21.7109375" style="1" customWidth="1"/>
    <col min="3" max="3" width="13.7109375" style="1" bestFit="1" customWidth="1"/>
    <col min="4" max="9" width="12.7109375" style="64" customWidth="1"/>
    <col min="10" max="10" width="15.5703125" style="64" bestFit="1" customWidth="1"/>
    <col min="11" max="11" width="10.5703125" style="1" bestFit="1" customWidth="1"/>
    <col min="12" max="12" width="12" style="1" bestFit="1" customWidth="1"/>
    <col min="13" max="21" width="10.5703125" style="1" bestFit="1" customWidth="1"/>
    <col min="22" max="22" width="12.7109375" style="1" bestFit="1" customWidth="1"/>
    <col min="23" max="16384" width="9.140625" style="1"/>
  </cols>
  <sheetData>
    <row r="1" spans="1:29" ht="23.25">
      <c r="P1" s="392" t="s">
        <v>69</v>
      </c>
      <c r="Q1" s="392"/>
      <c r="R1" s="392"/>
      <c r="S1" s="392"/>
      <c r="T1" s="392"/>
      <c r="U1" s="392"/>
      <c r="V1" s="392"/>
      <c r="W1" s="392"/>
      <c r="X1" s="392"/>
      <c r="Y1" s="392"/>
      <c r="Z1" s="392"/>
      <c r="AA1" s="392"/>
      <c r="AB1" s="392"/>
      <c r="AC1" s="392"/>
    </row>
    <row r="2" spans="1:29" ht="23.25">
      <c r="P2" s="400" t="s">
        <v>66</v>
      </c>
      <c r="Q2" s="400"/>
      <c r="R2" s="400"/>
      <c r="S2" s="400"/>
      <c r="T2" s="400"/>
      <c r="U2" s="400"/>
      <c r="V2" s="400"/>
      <c r="W2" s="400"/>
      <c r="X2" s="400"/>
      <c r="Y2" s="400"/>
      <c r="Z2" s="400"/>
      <c r="AA2" s="400"/>
      <c r="AB2" s="400"/>
      <c r="AC2" s="400"/>
    </row>
    <row r="3" spans="1:29" ht="23.25">
      <c r="P3" s="392" t="s">
        <v>23</v>
      </c>
      <c r="Q3" s="392"/>
      <c r="R3" s="392"/>
      <c r="S3" s="392"/>
      <c r="T3" s="392"/>
      <c r="U3" s="392"/>
      <c r="V3" s="392"/>
      <c r="W3" s="392"/>
      <c r="X3" s="392"/>
      <c r="Y3" s="392"/>
      <c r="Z3" s="392"/>
      <c r="AA3" s="392"/>
      <c r="AB3" s="392"/>
      <c r="AC3" s="392"/>
    </row>
    <row r="5" spans="1:29" ht="18.75" customHeight="1">
      <c r="A5" s="57"/>
      <c r="D5" s="393" t="s">
        <v>70</v>
      </c>
      <c r="E5" s="394"/>
      <c r="F5" s="394"/>
      <c r="G5" s="394"/>
      <c r="H5" s="394"/>
      <c r="I5" s="394"/>
      <c r="J5" s="395"/>
    </row>
    <row r="6" spans="1:29" ht="15.75" customHeight="1">
      <c r="D6" s="396"/>
      <c r="E6" s="397"/>
      <c r="F6" s="397"/>
      <c r="G6" s="397"/>
      <c r="H6" s="397"/>
      <c r="I6" s="397"/>
      <c r="J6" s="398"/>
    </row>
    <row r="7" spans="1:29">
      <c r="A7" s="167"/>
      <c r="B7" s="167"/>
      <c r="C7" s="324"/>
      <c r="D7" s="59" t="s">
        <v>56</v>
      </c>
      <c r="E7" s="54" t="s">
        <v>71</v>
      </c>
      <c r="F7" s="61" t="s">
        <v>64</v>
      </c>
      <c r="G7" s="61" t="s">
        <v>64</v>
      </c>
      <c r="H7" s="61" t="s">
        <v>64</v>
      </c>
      <c r="I7" s="61" t="s">
        <v>68</v>
      </c>
      <c r="J7" s="62" t="s">
        <v>65</v>
      </c>
    </row>
    <row r="8" spans="1:29">
      <c r="A8" s="399" t="str">
        <f>+Alkohol!D11</f>
        <v>The solution provides a % alcohol by volume:</v>
      </c>
      <c r="B8" s="399"/>
      <c r="C8" s="64">
        <f>ROUND(Alkohol!K11*100,0)</f>
        <v>52</v>
      </c>
      <c r="D8" s="60" t="s">
        <v>55</v>
      </c>
      <c r="E8" s="55" t="s">
        <v>57</v>
      </c>
      <c r="F8" s="55" t="s">
        <v>58</v>
      </c>
      <c r="G8" s="55" t="s">
        <v>59</v>
      </c>
      <c r="H8" s="55" t="s">
        <v>60</v>
      </c>
      <c r="I8" s="55" t="s">
        <v>67</v>
      </c>
      <c r="J8" s="60" t="s">
        <v>69</v>
      </c>
    </row>
    <row r="9" spans="1:29">
      <c r="A9" s="1" t="str">
        <f>+E7</f>
        <v>Density</v>
      </c>
      <c r="B9" s="1" t="str">
        <f>+E8</f>
        <v>g/ml</v>
      </c>
      <c r="C9" s="163">
        <f>VLOOKUP($C$8,$D$9:$J$109,2)</f>
        <v>0.92500000000000004</v>
      </c>
      <c r="D9" s="56">
        <v>0</v>
      </c>
      <c r="E9" s="58">
        <v>1</v>
      </c>
      <c r="F9" s="56">
        <v>0</v>
      </c>
      <c r="G9" s="56">
        <v>0</v>
      </c>
      <c r="H9" s="56">
        <v>0</v>
      </c>
      <c r="I9" s="56">
        <v>0</v>
      </c>
      <c r="J9" s="56">
        <v>0</v>
      </c>
    </row>
    <row r="10" spans="1:29">
      <c r="A10" s="1" t="str">
        <f>+F7</f>
        <v>Alcohol</v>
      </c>
      <c r="B10" s="1" t="str">
        <f>+F8</f>
        <v>m/l</v>
      </c>
      <c r="C10" s="1">
        <f>VLOOKUP($C$8,$D$9:$J$109,3)</f>
        <v>520</v>
      </c>
      <c r="D10" s="56">
        <v>1</v>
      </c>
      <c r="E10" s="56">
        <v>0.996</v>
      </c>
      <c r="F10" s="56">
        <v>10</v>
      </c>
      <c r="G10" s="56">
        <v>7.9</v>
      </c>
      <c r="H10" s="56">
        <v>0.8</v>
      </c>
      <c r="I10" s="56">
        <v>0.7</v>
      </c>
      <c r="J10" s="56">
        <v>0</v>
      </c>
    </row>
    <row r="11" spans="1:29">
      <c r="A11" s="1" t="str">
        <f>+G7</f>
        <v>Alcohol</v>
      </c>
      <c r="B11" s="1" t="str">
        <f>+G8</f>
        <v>g</v>
      </c>
      <c r="C11" s="1">
        <f>VLOOKUP($C$8,$D$9:$J$109,4)</f>
        <v>410</v>
      </c>
      <c r="D11" s="56">
        <v>2</v>
      </c>
      <c r="E11" s="56">
        <v>0.995</v>
      </c>
      <c r="F11" s="56">
        <v>20</v>
      </c>
      <c r="G11" s="56">
        <v>15.8</v>
      </c>
      <c r="H11" s="56">
        <v>1.6</v>
      </c>
      <c r="I11" s="56">
        <v>1.3</v>
      </c>
      <c r="J11" s="56">
        <v>-1</v>
      </c>
    </row>
    <row r="12" spans="1:29">
      <c r="A12" s="1" t="str">
        <f>+H7</f>
        <v>Alcohol</v>
      </c>
      <c r="B12" s="1" t="str">
        <f>+H8</f>
        <v>% Mas</v>
      </c>
      <c r="C12" s="1">
        <f>VLOOKUP($C$8,$D$9:$J$109,5)</f>
        <v>44</v>
      </c>
      <c r="D12" s="56">
        <v>3</v>
      </c>
      <c r="E12" s="56">
        <v>0.99299999999999999</v>
      </c>
      <c r="F12" s="56">
        <v>30</v>
      </c>
      <c r="G12" s="56">
        <v>24</v>
      </c>
      <c r="H12" s="56">
        <v>2.4</v>
      </c>
      <c r="I12" s="56">
        <v>2</v>
      </c>
      <c r="J12" s="56">
        <v>-1</v>
      </c>
    </row>
    <row r="13" spans="1:29">
      <c r="A13" s="1" t="str">
        <f>+I7</f>
        <v>Items</v>
      </c>
      <c r="B13" s="1" t="str">
        <f>+I8</f>
        <v>a 12 grams</v>
      </c>
      <c r="C13" s="1">
        <f>VLOOKUP($C$8,$D$9:$J$109,6)</f>
        <v>34.200000000000003</v>
      </c>
      <c r="D13" s="56">
        <v>4</v>
      </c>
      <c r="E13" s="56" t="s">
        <v>61</v>
      </c>
      <c r="F13" s="56">
        <v>40</v>
      </c>
      <c r="G13" s="56">
        <v>32</v>
      </c>
      <c r="H13" s="56">
        <v>3.2</v>
      </c>
      <c r="I13" s="56">
        <v>2.6</v>
      </c>
      <c r="J13" s="56">
        <v>-1</v>
      </c>
    </row>
    <row r="14" spans="1:29">
      <c r="A14" s="1" t="str">
        <f>+J7</f>
        <v>Freezing point</v>
      </c>
      <c r="B14" s="1" t="str">
        <f>+J8</f>
        <v>Temperature °C</v>
      </c>
      <c r="C14" s="1">
        <f>VLOOKUP($C$8,$D$9:$J$109,7)</f>
        <v>-33</v>
      </c>
      <c r="D14" s="56">
        <v>5</v>
      </c>
      <c r="E14" s="58">
        <v>0.99</v>
      </c>
      <c r="F14" s="56">
        <v>50</v>
      </c>
      <c r="G14" s="56">
        <v>39</v>
      </c>
      <c r="H14" s="56">
        <v>4</v>
      </c>
      <c r="I14" s="56">
        <v>3.3</v>
      </c>
      <c r="J14" s="56">
        <v>-2</v>
      </c>
    </row>
    <row r="15" spans="1:29">
      <c r="D15" s="56">
        <v>6</v>
      </c>
      <c r="E15" s="56">
        <v>0.98899999999999999</v>
      </c>
      <c r="F15" s="56">
        <v>60</v>
      </c>
      <c r="G15" s="56">
        <v>47</v>
      </c>
      <c r="H15" s="56">
        <v>4.8</v>
      </c>
      <c r="I15" s="56">
        <v>3.9</v>
      </c>
      <c r="J15" s="56">
        <v>-2</v>
      </c>
    </row>
    <row r="16" spans="1:29">
      <c r="D16" s="56">
        <v>7</v>
      </c>
      <c r="E16" s="56">
        <v>0.98799999999999999</v>
      </c>
      <c r="F16" s="56">
        <v>70</v>
      </c>
      <c r="G16" s="56">
        <v>55</v>
      </c>
      <c r="H16" s="56">
        <v>5.6</v>
      </c>
      <c r="I16" s="56">
        <v>4.5999999999999996</v>
      </c>
      <c r="J16" s="56">
        <v>-2</v>
      </c>
    </row>
    <row r="17" spans="4:10">
      <c r="D17" s="56">
        <v>8</v>
      </c>
      <c r="E17" s="56">
        <v>0.98599999999999999</v>
      </c>
      <c r="F17" s="56">
        <v>80</v>
      </c>
      <c r="G17" s="56">
        <v>63</v>
      </c>
      <c r="H17" s="56">
        <v>6.4</v>
      </c>
      <c r="I17" s="56">
        <v>5.3</v>
      </c>
      <c r="J17" s="56">
        <v>-3</v>
      </c>
    </row>
    <row r="18" spans="4:10">
      <c r="D18" s="56">
        <v>9</v>
      </c>
      <c r="E18" s="56">
        <v>0.98499999999999999</v>
      </c>
      <c r="F18" s="56">
        <v>90</v>
      </c>
      <c r="G18" s="56">
        <v>71</v>
      </c>
      <c r="H18" s="56">
        <v>7.2</v>
      </c>
      <c r="I18" s="56">
        <v>5.9</v>
      </c>
      <c r="J18" s="56">
        <v>-3</v>
      </c>
    </row>
    <row r="19" spans="4:10">
      <c r="D19" s="56">
        <v>10</v>
      </c>
      <c r="E19" s="56">
        <v>0.98399999999999999</v>
      </c>
      <c r="F19" s="56">
        <v>100</v>
      </c>
      <c r="G19" s="56">
        <v>79</v>
      </c>
      <c r="H19" s="56">
        <v>8</v>
      </c>
      <c r="I19" s="56">
        <v>6.6</v>
      </c>
      <c r="J19" s="56">
        <v>-3</v>
      </c>
    </row>
    <row r="20" spans="4:10">
      <c r="D20" s="56">
        <v>11</v>
      </c>
      <c r="E20" s="56">
        <v>0.98299999999999998</v>
      </c>
      <c r="F20" s="56">
        <v>110</v>
      </c>
      <c r="G20" s="56">
        <v>87</v>
      </c>
      <c r="H20" s="56">
        <v>8.8000000000000007</v>
      </c>
      <c r="I20" s="56">
        <v>7.2</v>
      </c>
      <c r="J20" s="56">
        <v>-4</v>
      </c>
    </row>
    <row r="21" spans="4:10">
      <c r="D21" s="56">
        <v>12</v>
      </c>
      <c r="E21" s="56">
        <v>0.98199999999999998</v>
      </c>
      <c r="F21" s="56">
        <v>120</v>
      </c>
      <c r="G21" s="56">
        <v>95</v>
      </c>
      <c r="H21" s="56">
        <v>9.6</v>
      </c>
      <c r="I21" s="56">
        <v>7.9</v>
      </c>
      <c r="J21" s="56">
        <v>-4</v>
      </c>
    </row>
    <row r="22" spans="4:10">
      <c r="D22" s="56">
        <v>13</v>
      </c>
      <c r="E22" s="56">
        <v>0.98099999999999998</v>
      </c>
      <c r="F22" s="56">
        <v>130</v>
      </c>
      <c r="G22" s="56">
        <v>103</v>
      </c>
      <c r="H22" s="56">
        <v>10.5</v>
      </c>
      <c r="I22" s="56">
        <v>8.6</v>
      </c>
      <c r="J22" s="56">
        <v>-4</v>
      </c>
    </row>
    <row r="23" spans="4:10">
      <c r="D23" s="56">
        <v>14</v>
      </c>
      <c r="E23" s="58">
        <v>0.98</v>
      </c>
      <c r="F23" s="56">
        <v>140</v>
      </c>
      <c r="G23" s="56">
        <v>111</v>
      </c>
      <c r="H23" s="56">
        <v>11.3</v>
      </c>
      <c r="I23" s="56">
        <v>9.1999999999999993</v>
      </c>
      <c r="J23" s="56">
        <v>-5</v>
      </c>
    </row>
    <row r="24" spans="4:10">
      <c r="D24" s="56">
        <v>15</v>
      </c>
      <c r="E24" s="56">
        <v>0.97899999999999998</v>
      </c>
      <c r="F24" s="56">
        <v>150</v>
      </c>
      <c r="G24" s="56">
        <v>118</v>
      </c>
      <c r="H24" s="56">
        <v>12.1</v>
      </c>
      <c r="I24" s="56">
        <v>9.9</v>
      </c>
      <c r="J24" s="56">
        <v>-5</v>
      </c>
    </row>
    <row r="25" spans="4:10">
      <c r="D25" s="56">
        <v>16</v>
      </c>
      <c r="E25" s="56">
        <v>0.97799999999999998</v>
      </c>
      <c r="F25" s="56">
        <v>160</v>
      </c>
      <c r="G25" s="56">
        <v>126</v>
      </c>
      <c r="H25" s="56">
        <v>12.9</v>
      </c>
      <c r="I25" s="56">
        <v>10.5</v>
      </c>
      <c r="J25" s="56">
        <v>-6</v>
      </c>
    </row>
    <row r="26" spans="4:10">
      <c r="D26" s="56">
        <v>17</v>
      </c>
      <c r="E26" s="56">
        <v>0.97699999999999998</v>
      </c>
      <c r="F26" s="56">
        <v>170</v>
      </c>
      <c r="G26" s="56">
        <v>134</v>
      </c>
      <c r="H26" s="56">
        <v>13.7</v>
      </c>
      <c r="I26" s="56">
        <v>11.2</v>
      </c>
      <c r="J26" s="56">
        <v>-6</v>
      </c>
    </row>
    <row r="27" spans="4:10">
      <c r="D27" s="56">
        <v>18</v>
      </c>
      <c r="E27" s="56">
        <v>0.97599999999999998</v>
      </c>
      <c r="F27" s="56">
        <v>180</v>
      </c>
      <c r="G27" s="56">
        <v>142</v>
      </c>
      <c r="H27" s="56">
        <v>14.6</v>
      </c>
      <c r="I27" s="56">
        <v>11.8</v>
      </c>
      <c r="J27" s="56">
        <v>-7</v>
      </c>
    </row>
    <row r="28" spans="4:10">
      <c r="D28" s="56">
        <v>19</v>
      </c>
      <c r="E28" s="56">
        <v>0.97499999999999998</v>
      </c>
      <c r="F28" s="56">
        <v>190</v>
      </c>
      <c r="G28" s="56">
        <v>150</v>
      </c>
      <c r="H28" s="56">
        <v>15.4</v>
      </c>
      <c r="I28" s="56">
        <v>12.5</v>
      </c>
      <c r="J28" s="56">
        <v>-7</v>
      </c>
    </row>
    <row r="29" spans="4:10">
      <c r="D29" s="56">
        <v>20</v>
      </c>
      <c r="E29" s="56">
        <v>0.97399999999999998</v>
      </c>
      <c r="F29" s="56">
        <v>200</v>
      </c>
      <c r="G29" s="56">
        <v>158</v>
      </c>
      <c r="H29" s="56">
        <v>16.2</v>
      </c>
      <c r="I29" s="56">
        <v>13.2</v>
      </c>
      <c r="J29" s="56">
        <v>-8</v>
      </c>
    </row>
    <row r="30" spans="4:10">
      <c r="D30" s="56">
        <v>21</v>
      </c>
      <c r="E30" s="56">
        <v>0.97299999999999998</v>
      </c>
      <c r="F30" s="56">
        <v>210</v>
      </c>
      <c r="G30" s="56">
        <v>166</v>
      </c>
      <c r="H30" s="56">
        <v>17</v>
      </c>
      <c r="I30" s="56">
        <v>13.8</v>
      </c>
      <c r="J30" s="56">
        <v>-8</v>
      </c>
    </row>
    <row r="31" spans="4:10">
      <c r="D31" s="56">
        <v>22</v>
      </c>
      <c r="E31" s="56">
        <v>0.97199999999999998</v>
      </c>
      <c r="F31" s="56">
        <v>220</v>
      </c>
      <c r="G31" s="56">
        <v>174</v>
      </c>
      <c r="H31" s="56">
        <v>17.899999999999999</v>
      </c>
      <c r="I31" s="56">
        <v>14.5</v>
      </c>
      <c r="J31" s="56">
        <v>-9</v>
      </c>
    </row>
    <row r="32" spans="4:10">
      <c r="D32" s="56">
        <v>23</v>
      </c>
      <c r="E32" s="56">
        <v>0.97099999999999997</v>
      </c>
      <c r="F32" s="56">
        <v>230</v>
      </c>
      <c r="G32" s="56">
        <v>182</v>
      </c>
      <c r="H32" s="56">
        <v>18.7</v>
      </c>
      <c r="I32" s="56">
        <v>15.1</v>
      </c>
      <c r="J32" s="56">
        <v>-9</v>
      </c>
    </row>
    <row r="33" spans="4:10">
      <c r="D33" s="56">
        <v>24</v>
      </c>
      <c r="E33" s="58">
        <v>0.97</v>
      </c>
      <c r="F33" s="56">
        <v>240</v>
      </c>
      <c r="G33" s="56">
        <v>189</v>
      </c>
      <c r="H33" s="56">
        <v>19.5</v>
      </c>
      <c r="I33" s="56">
        <v>15.8</v>
      </c>
      <c r="J33" s="56">
        <v>-10</v>
      </c>
    </row>
    <row r="34" spans="4:10">
      <c r="D34" s="56">
        <v>25</v>
      </c>
      <c r="E34" s="56">
        <v>0.96799999999999997</v>
      </c>
      <c r="F34" s="56">
        <v>250</v>
      </c>
      <c r="G34" s="56">
        <v>197</v>
      </c>
      <c r="H34" s="56">
        <v>20</v>
      </c>
      <c r="I34" s="56">
        <v>16.399999999999999</v>
      </c>
      <c r="J34" s="56">
        <v>-11</v>
      </c>
    </row>
    <row r="35" spans="4:10">
      <c r="D35" s="56">
        <v>26</v>
      </c>
      <c r="E35" s="56">
        <v>0.96699999999999997</v>
      </c>
      <c r="F35" s="56">
        <v>260</v>
      </c>
      <c r="G35" s="56">
        <v>205</v>
      </c>
      <c r="H35" s="56">
        <v>21</v>
      </c>
      <c r="I35" s="56">
        <v>17.100000000000001</v>
      </c>
      <c r="J35" s="56">
        <v>-11</v>
      </c>
    </row>
    <row r="36" spans="4:10">
      <c r="D36" s="56">
        <v>27</v>
      </c>
      <c r="E36" s="56">
        <v>0.96599999999999997</v>
      </c>
      <c r="F36" s="56">
        <v>270</v>
      </c>
      <c r="G36" s="56">
        <v>213</v>
      </c>
      <c r="H36" s="56">
        <v>22</v>
      </c>
      <c r="I36" s="56">
        <v>17.8</v>
      </c>
      <c r="J36" s="56">
        <v>-12</v>
      </c>
    </row>
    <row r="37" spans="4:10">
      <c r="D37" s="56">
        <v>28</v>
      </c>
      <c r="E37" s="56">
        <v>0.96499999999999997</v>
      </c>
      <c r="F37" s="56">
        <v>280</v>
      </c>
      <c r="G37" s="56">
        <v>221</v>
      </c>
      <c r="H37" s="56">
        <v>23</v>
      </c>
      <c r="I37" s="56">
        <v>18.399999999999999</v>
      </c>
      <c r="J37" s="56">
        <v>-13</v>
      </c>
    </row>
    <row r="38" spans="4:10">
      <c r="D38" s="56">
        <v>29</v>
      </c>
      <c r="E38" s="56">
        <v>0.96399999999999997</v>
      </c>
      <c r="F38" s="56">
        <v>290</v>
      </c>
      <c r="G38" s="56">
        <v>229</v>
      </c>
      <c r="H38" s="56">
        <v>24</v>
      </c>
      <c r="I38" s="56">
        <v>19.100000000000001</v>
      </c>
      <c r="J38" s="56">
        <v>-14</v>
      </c>
    </row>
    <row r="39" spans="4:10">
      <c r="D39" s="56">
        <v>30</v>
      </c>
      <c r="E39" s="56">
        <v>0.95199999999999996</v>
      </c>
      <c r="F39" s="56">
        <v>300</v>
      </c>
      <c r="G39" s="56">
        <v>237</v>
      </c>
      <c r="H39" s="56">
        <v>25</v>
      </c>
      <c r="I39" s="56">
        <v>19.7</v>
      </c>
      <c r="J39" s="56">
        <v>-14</v>
      </c>
    </row>
    <row r="40" spans="4:10">
      <c r="D40" s="56">
        <v>31</v>
      </c>
      <c r="E40" s="56">
        <v>0.96099999999999997</v>
      </c>
      <c r="F40" s="56">
        <v>310</v>
      </c>
      <c r="G40" s="56">
        <v>245</v>
      </c>
      <c r="H40" s="56">
        <v>25</v>
      </c>
      <c r="I40" s="56">
        <v>20.399999999999999</v>
      </c>
      <c r="J40" s="56">
        <v>-15</v>
      </c>
    </row>
    <row r="41" spans="4:10">
      <c r="D41" s="56">
        <v>32</v>
      </c>
      <c r="E41" s="58">
        <v>0.96</v>
      </c>
      <c r="F41" s="56">
        <v>320</v>
      </c>
      <c r="G41" s="56">
        <v>253</v>
      </c>
      <c r="H41" s="56">
        <v>26</v>
      </c>
      <c r="I41" s="56">
        <v>21</v>
      </c>
      <c r="J41" s="56">
        <v>-16</v>
      </c>
    </row>
    <row r="42" spans="4:10">
      <c r="D42" s="56">
        <v>33</v>
      </c>
      <c r="E42" s="56">
        <v>0.95799999999999996</v>
      </c>
      <c r="F42" s="56">
        <v>330</v>
      </c>
      <c r="G42" s="56">
        <v>260</v>
      </c>
      <c r="H42" s="56">
        <v>27</v>
      </c>
      <c r="I42" s="56">
        <v>21.7</v>
      </c>
      <c r="J42" s="56">
        <v>-17</v>
      </c>
    </row>
    <row r="43" spans="4:10">
      <c r="D43" s="56">
        <v>34</v>
      </c>
      <c r="E43" s="56">
        <v>0.95699999999999996</v>
      </c>
      <c r="F43" s="56">
        <v>340</v>
      </c>
      <c r="G43" s="56">
        <v>268</v>
      </c>
      <c r="H43" s="56">
        <v>28</v>
      </c>
      <c r="I43" s="56">
        <v>22.4</v>
      </c>
      <c r="J43" s="56">
        <v>-18</v>
      </c>
    </row>
    <row r="44" spans="4:10">
      <c r="D44" s="56">
        <v>35</v>
      </c>
      <c r="E44" s="56">
        <v>0.95599999999999996</v>
      </c>
      <c r="F44" s="56">
        <v>350</v>
      </c>
      <c r="G44" s="56">
        <v>276</v>
      </c>
      <c r="H44" s="56">
        <v>29</v>
      </c>
      <c r="I44" s="56">
        <v>23</v>
      </c>
      <c r="J44" s="56">
        <v>-19</v>
      </c>
    </row>
    <row r="45" spans="4:10">
      <c r="D45" s="56">
        <v>36</v>
      </c>
      <c r="E45" s="56">
        <v>0.95399999999999996</v>
      </c>
      <c r="F45" s="56">
        <v>360</v>
      </c>
      <c r="G45" s="56">
        <v>284</v>
      </c>
      <c r="H45" s="56">
        <v>30</v>
      </c>
      <c r="I45" s="56">
        <v>23.7</v>
      </c>
      <c r="J45" s="56">
        <v>-19</v>
      </c>
    </row>
    <row r="46" spans="4:10">
      <c r="D46" s="56">
        <v>37</v>
      </c>
      <c r="E46" s="56">
        <v>0.95299999999999996</v>
      </c>
      <c r="F46" s="56">
        <v>370</v>
      </c>
      <c r="G46" s="56">
        <v>292</v>
      </c>
      <c r="H46" s="56">
        <v>31</v>
      </c>
      <c r="I46" s="56">
        <v>24.3</v>
      </c>
      <c r="J46" s="56">
        <v>-20</v>
      </c>
    </row>
    <row r="47" spans="4:10">
      <c r="D47" s="56">
        <v>38</v>
      </c>
      <c r="E47" s="56">
        <v>0.95099999999999996</v>
      </c>
      <c r="F47" s="56">
        <v>380</v>
      </c>
      <c r="G47" s="56">
        <v>300</v>
      </c>
      <c r="H47" s="56">
        <v>32</v>
      </c>
      <c r="I47" s="56">
        <v>25</v>
      </c>
      <c r="J47" s="56">
        <v>-21</v>
      </c>
    </row>
    <row r="48" spans="4:10">
      <c r="D48" s="56">
        <v>39</v>
      </c>
      <c r="E48" s="56">
        <v>0.94899999999999995</v>
      </c>
      <c r="F48" s="56">
        <v>390</v>
      </c>
      <c r="G48" s="56">
        <v>308</v>
      </c>
      <c r="H48" s="56">
        <v>32</v>
      </c>
      <c r="I48" s="56">
        <v>25.7</v>
      </c>
      <c r="J48" s="56">
        <v>-22</v>
      </c>
    </row>
    <row r="49" spans="4:10">
      <c r="D49" s="56">
        <v>40</v>
      </c>
      <c r="E49" s="56">
        <v>0.94799999999999995</v>
      </c>
      <c r="F49" s="56">
        <v>400</v>
      </c>
      <c r="G49" s="56">
        <v>316</v>
      </c>
      <c r="H49" s="56">
        <v>33</v>
      </c>
      <c r="I49" s="56">
        <v>26.3</v>
      </c>
      <c r="J49" s="56">
        <v>-23</v>
      </c>
    </row>
    <row r="50" spans="4:10">
      <c r="D50" s="56">
        <v>41</v>
      </c>
      <c r="E50" s="56">
        <v>0.94599999999999995</v>
      </c>
      <c r="F50" s="56">
        <v>410</v>
      </c>
      <c r="G50" s="56">
        <v>324</v>
      </c>
      <c r="H50" s="56">
        <v>34</v>
      </c>
      <c r="I50" s="56">
        <v>27</v>
      </c>
      <c r="J50" s="56">
        <v>-24</v>
      </c>
    </row>
    <row r="51" spans="4:10">
      <c r="D51" s="56">
        <v>42</v>
      </c>
      <c r="E51" s="56">
        <v>0.94399999999999995</v>
      </c>
      <c r="F51" s="56">
        <v>420</v>
      </c>
      <c r="G51" s="56">
        <v>332</v>
      </c>
      <c r="H51" s="56">
        <v>35</v>
      </c>
      <c r="I51" s="56">
        <v>27.6</v>
      </c>
      <c r="J51" s="56">
        <v>-25</v>
      </c>
    </row>
    <row r="52" spans="4:10">
      <c r="D52" s="56">
        <v>43</v>
      </c>
      <c r="E52" s="56">
        <v>0.94299999999999995</v>
      </c>
      <c r="F52" s="56">
        <v>430</v>
      </c>
      <c r="G52" s="56">
        <v>339</v>
      </c>
      <c r="H52" s="56">
        <v>36</v>
      </c>
      <c r="I52" s="56">
        <v>28.3</v>
      </c>
      <c r="J52" s="56">
        <v>-26</v>
      </c>
    </row>
    <row r="53" spans="4:10">
      <c r="D53" s="56">
        <v>44</v>
      </c>
      <c r="E53" s="56">
        <v>0.94099999999999995</v>
      </c>
      <c r="F53" s="56">
        <v>440</v>
      </c>
      <c r="G53" s="56">
        <v>347</v>
      </c>
      <c r="H53" s="56">
        <v>37</v>
      </c>
      <c r="I53" s="56">
        <v>28.9</v>
      </c>
      <c r="J53" s="56">
        <v>-26</v>
      </c>
    </row>
    <row r="54" spans="4:10">
      <c r="D54" s="56">
        <v>45</v>
      </c>
      <c r="E54" s="56">
        <v>0.93899999999999995</v>
      </c>
      <c r="F54" s="56">
        <v>450</v>
      </c>
      <c r="G54" s="56">
        <v>355</v>
      </c>
      <c r="H54" s="56">
        <v>38</v>
      </c>
      <c r="I54" s="56" t="s">
        <v>62</v>
      </c>
      <c r="J54" s="56">
        <v>-27</v>
      </c>
    </row>
    <row r="55" spans="4:10">
      <c r="D55" s="56">
        <v>46</v>
      </c>
      <c r="E55" s="56">
        <v>0.93700000000000006</v>
      </c>
      <c r="F55" s="56">
        <v>460</v>
      </c>
      <c r="G55" s="56">
        <v>363</v>
      </c>
      <c r="H55" s="56">
        <v>39</v>
      </c>
      <c r="I55" s="56">
        <v>30.3</v>
      </c>
      <c r="J55" s="56">
        <v>-28</v>
      </c>
    </row>
    <row r="56" spans="4:10">
      <c r="D56" s="56">
        <v>47</v>
      </c>
      <c r="E56" s="56">
        <v>0.93500000000000005</v>
      </c>
      <c r="F56" s="56">
        <v>470</v>
      </c>
      <c r="G56" s="56">
        <v>371</v>
      </c>
      <c r="H56" s="56">
        <v>40</v>
      </c>
      <c r="I56" s="56">
        <v>30.9</v>
      </c>
      <c r="J56" s="56">
        <v>-29</v>
      </c>
    </row>
    <row r="57" spans="4:10">
      <c r="D57" s="56">
        <v>48</v>
      </c>
      <c r="E57" s="56">
        <v>0.93300000000000005</v>
      </c>
      <c r="F57" s="56">
        <v>480</v>
      </c>
      <c r="G57" s="56">
        <v>379</v>
      </c>
      <c r="H57" s="56">
        <v>41</v>
      </c>
      <c r="I57" s="56">
        <v>31.6</v>
      </c>
      <c r="J57" s="56">
        <v>-30</v>
      </c>
    </row>
    <row r="58" spans="4:10">
      <c r="D58" s="56">
        <v>49</v>
      </c>
      <c r="E58" s="56">
        <v>0.93100000000000005</v>
      </c>
      <c r="F58" s="56">
        <v>490</v>
      </c>
      <c r="G58" s="56">
        <v>387</v>
      </c>
      <c r="H58" s="56">
        <v>42</v>
      </c>
      <c r="I58" s="56">
        <v>32.200000000000003</v>
      </c>
      <c r="J58" s="56">
        <v>-31</v>
      </c>
    </row>
    <row r="59" spans="4:10">
      <c r="D59" s="56">
        <v>50</v>
      </c>
      <c r="E59" s="56">
        <v>0.92900000000000005</v>
      </c>
      <c r="F59" s="56">
        <v>500</v>
      </c>
      <c r="G59" s="56">
        <v>395</v>
      </c>
      <c r="H59" s="56">
        <v>42</v>
      </c>
      <c r="I59" s="56">
        <v>32.9</v>
      </c>
      <c r="J59" s="56">
        <v>-31</v>
      </c>
    </row>
    <row r="60" spans="4:10">
      <c r="D60" s="56">
        <v>51</v>
      </c>
      <c r="E60" s="56">
        <v>0.92700000000000005</v>
      </c>
      <c r="F60" s="56">
        <v>510</v>
      </c>
      <c r="G60" s="56">
        <v>403</v>
      </c>
      <c r="H60" s="56">
        <v>43</v>
      </c>
      <c r="I60" s="56">
        <v>33.5</v>
      </c>
      <c r="J60" s="56">
        <v>-32</v>
      </c>
    </row>
    <row r="61" spans="4:10">
      <c r="D61" s="320">
        <v>52</v>
      </c>
      <c r="E61" s="320">
        <v>0.92500000000000004</v>
      </c>
      <c r="F61" s="320">
        <v>520</v>
      </c>
      <c r="G61" s="320">
        <v>410</v>
      </c>
      <c r="H61" s="320">
        <v>44</v>
      </c>
      <c r="I61" s="320">
        <v>34.200000000000003</v>
      </c>
      <c r="J61" s="320">
        <v>-33</v>
      </c>
    </row>
    <row r="62" spans="4:10">
      <c r="D62" s="56">
        <v>53</v>
      </c>
      <c r="E62" s="56">
        <v>0.92300000000000004</v>
      </c>
      <c r="F62" s="56">
        <v>530</v>
      </c>
      <c r="G62" s="56">
        <v>418</v>
      </c>
      <c r="H62" s="56">
        <v>45</v>
      </c>
      <c r="I62" s="56">
        <v>34.9</v>
      </c>
      <c r="J62" s="56">
        <v>-34</v>
      </c>
    </row>
    <row r="63" spans="4:10">
      <c r="D63" s="56">
        <v>54</v>
      </c>
      <c r="E63" s="56">
        <v>0.92100000000000004</v>
      </c>
      <c r="F63" s="56">
        <v>540</v>
      </c>
      <c r="G63" s="56">
        <v>426</v>
      </c>
      <c r="H63" s="56">
        <v>46</v>
      </c>
      <c r="I63" s="56">
        <v>35.5</v>
      </c>
      <c r="J63" s="56">
        <v>-34</v>
      </c>
    </row>
    <row r="64" spans="4:10">
      <c r="D64" s="56">
        <v>55</v>
      </c>
      <c r="E64" s="56">
        <v>0.91900000000000004</v>
      </c>
      <c r="F64" s="56">
        <v>550</v>
      </c>
      <c r="G64" s="56">
        <v>434</v>
      </c>
      <c r="H64" s="56">
        <v>47</v>
      </c>
      <c r="I64" s="56">
        <v>36.200000000000003</v>
      </c>
      <c r="J64" s="56">
        <v>-35</v>
      </c>
    </row>
    <row r="65" spans="4:10">
      <c r="D65" s="56">
        <v>56</v>
      </c>
      <c r="E65" s="56">
        <v>0.91700000000000004</v>
      </c>
      <c r="F65" s="56">
        <v>560</v>
      </c>
      <c r="G65" s="56">
        <v>442</v>
      </c>
      <c r="H65" s="56">
        <v>48</v>
      </c>
      <c r="I65" s="56">
        <v>36.799999999999997</v>
      </c>
      <c r="J65" s="56">
        <v>-36</v>
      </c>
    </row>
    <row r="66" spans="4:10">
      <c r="D66" s="56">
        <v>57</v>
      </c>
      <c r="E66" s="56">
        <v>0.91500000000000004</v>
      </c>
      <c r="F66" s="56">
        <v>570</v>
      </c>
      <c r="G66" s="56">
        <v>450</v>
      </c>
      <c r="H66" s="56">
        <v>49</v>
      </c>
      <c r="I66" s="56">
        <v>37.5</v>
      </c>
      <c r="J66" s="56">
        <v>-37</v>
      </c>
    </row>
    <row r="67" spans="4:10">
      <c r="D67" s="56">
        <v>58</v>
      </c>
      <c r="E67" s="56">
        <v>0.91300000000000003</v>
      </c>
      <c r="F67" s="56">
        <v>580</v>
      </c>
      <c r="G67" s="56">
        <v>458</v>
      </c>
      <c r="H67" s="56">
        <v>50</v>
      </c>
      <c r="I67" s="56">
        <v>38.200000000000003</v>
      </c>
      <c r="J67" s="56">
        <v>-37</v>
      </c>
    </row>
    <row r="68" spans="4:10">
      <c r="D68" s="56">
        <v>59</v>
      </c>
      <c r="E68" s="58">
        <v>0.91</v>
      </c>
      <c r="F68" s="56">
        <v>590</v>
      </c>
      <c r="G68" s="56">
        <v>466</v>
      </c>
      <c r="H68" s="56">
        <v>51</v>
      </c>
      <c r="I68" s="56">
        <v>38.799999999999997</v>
      </c>
      <c r="J68" s="56">
        <v>-38</v>
      </c>
    </row>
    <row r="69" spans="4:10">
      <c r="D69" s="56">
        <v>60</v>
      </c>
      <c r="E69" s="56">
        <v>0.90800000000000003</v>
      </c>
      <c r="F69" s="56">
        <v>600</v>
      </c>
      <c r="G69" s="56">
        <v>474</v>
      </c>
      <c r="H69" s="56">
        <v>52</v>
      </c>
      <c r="I69" s="56">
        <v>39.5</v>
      </c>
      <c r="J69" s="56">
        <v>-39</v>
      </c>
    </row>
    <row r="70" spans="4:10">
      <c r="D70" s="56">
        <v>61</v>
      </c>
      <c r="E70" s="56">
        <v>0.90600000000000003</v>
      </c>
      <c r="F70" s="56">
        <v>610</v>
      </c>
      <c r="G70" s="56">
        <v>481</v>
      </c>
      <c r="H70" s="56">
        <v>53</v>
      </c>
      <c r="I70" s="56">
        <v>40.1</v>
      </c>
      <c r="J70" s="56">
        <v>-39</v>
      </c>
    </row>
    <row r="71" spans="4:10">
      <c r="D71" s="56">
        <v>62</v>
      </c>
      <c r="E71" s="56">
        <v>0.90400000000000003</v>
      </c>
      <c r="F71" s="56">
        <v>620</v>
      </c>
      <c r="G71" s="56">
        <v>489</v>
      </c>
      <c r="H71" s="56">
        <v>54</v>
      </c>
      <c r="I71" s="56">
        <v>40.799999999999997</v>
      </c>
      <c r="J71" s="56">
        <v>-40</v>
      </c>
    </row>
    <row r="72" spans="4:10">
      <c r="D72" s="56">
        <v>63</v>
      </c>
      <c r="E72" s="56">
        <v>0.90100000000000002</v>
      </c>
      <c r="F72" s="56">
        <v>630</v>
      </c>
      <c r="G72" s="56">
        <v>497</v>
      </c>
      <c r="H72" s="56">
        <v>55</v>
      </c>
      <c r="I72" s="56">
        <v>41.4</v>
      </c>
      <c r="J72" s="56">
        <v>-40</v>
      </c>
    </row>
    <row r="73" spans="4:10">
      <c r="D73" s="56">
        <v>64</v>
      </c>
      <c r="E73" s="56">
        <v>0.89900000000000002</v>
      </c>
      <c r="F73" s="56">
        <v>640</v>
      </c>
      <c r="G73" s="56">
        <v>505</v>
      </c>
      <c r="H73" s="56">
        <v>56</v>
      </c>
      <c r="I73" s="56">
        <v>42.1</v>
      </c>
      <c r="J73" s="56">
        <v>-41</v>
      </c>
    </row>
    <row r="74" spans="4:10">
      <c r="D74" s="56">
        <v>65</v>
      </c>
      <c r="E74" s="56">
        <v>0.89700000000000002</v>
      </c>
      <c r="F74" s="56">
        <v>650</v>
      </c>
      <c r="G74" s="56">
        <v>513</v>
      </c>
      <c r="H74" s="56">
        <v>57</v>
      </c>
      <c r="I74" s="56">
        <v>42.8</v>
      </c>
      <c r="J74" s="56">
        <v>-42</v>
      </c>
    </row>
    <row r="75" spans="4:10">
      <c r="D75" s="56">
        <v>66</v>
      </c>
      <c r="E75" s="56">
        <v>0.89400000000000002</v>
      </c>
      <c r="F75" s="56">
        <v>660</v>
      </c>
      <c r="G75" s="56">
        <v>521</v>
      </c>
      <c r="H75" s="56">
        <v>58</v>
      </c>
      <c r="I75" s="56">
        <v>43.4</v>
      </c>
      <c r="J75" s="56">
        <v>-42</v>
      </c>
    </row>
    <row r="76" spans="4:10">
      <c r="D76" s="56">
        <v>67</v>
      </c>
      <c r="E76" s="56">
        <v>0.89200000000000002</v>
      </c>
      <c r="F76" s="56">
        <v>670</v>
      </c>
      <c r="G76" s="56">
        <v>529</v>
      </c>
      <c r="H76" s="56">
        <v>59</v>
      </c>
      <c r="I76" s="56">
        <v>44.1</v>
      </c>
      <c r="J76" s="56">
        <v>-43</v>
      </c>
    </row>
    <row r="77" spans="4:10">
      <c r="D77" s="56">
        <v>68</v>
      </c>
      <c r="E77" s="58">
        <v>0.89</v>
      </c>
      <c r="F77" s="56">
        <v>680</v>
      </c>
      <c r="G77" s="56">
        <v>537</v>
      </c>
      <c r="H77" s="56">
        <v>60</v>
      </c>
      <c r="I77" s="56">
        <v>44.7</v>
      </c>
      <c r="J77" s="56">
        <v>-43</v>
      </c>
    </row>
    <row r="78" spans="4:10">
      <c r="D78" s="56">
        <v>69</v>
      </c>
      <c r="E78" s="56">
        <v>0.88700000000000001</v>
      </c>
      <c r="F78" s="56">
        <v>690</v>
      </c>
      <c r="G78" s="56">
        <v>545</v>
      </c>
      <c r="H78" s="56">
        <v>61</v>
      </c>
      <c r="I78" s="56">
        <v>45.4</v>
      </c>
      <c r="J78" s="56">
        <v>-44</v>
      </c>
    </row>
    <row r="79" spans="4:10">
      <c r="D79" s="56">
        <v>70</v>
      </c>
      <c r="E79" s="56">
        <v>0.88500000000000001</v>
      </c>
      <c r="F79" s="56">
        <v>700</v>
      </c>
      <c r="G79" s="56">
        <v>553</v>
      </c>
      <c r="H79" s="56">
        <v>62</v>
      </c>
      <c r="I79" s="56">
        <v>46</v>
      </c>
      <c r="J79" s="56">
        <v>-45</v>
      </c>
    </row>
    <row r="80" spans="4:10">
      <c r="D80" s="56">
        <v>71</v>
      </c>
      <c r="E80" s="56">
        <v>0.88200000000000001</v>
      </c>
      <c r="F80" s="56">
        <v>710</v>
      </c>
      <c r="G80" s="56">
        <v>560</v>
      </c>
      <c r="H80" s="56">
        <v>64</v>
      </c>
      <c r="I80" s="56">
        <v>46.7</v>
      </c>
      <c r="J80" s="56">
        <v>-45</v>
      </c>
    </row>
    <row r="81" spans="4:10">
      <c r="D81" s="56">
        <v>72</v>
      </c>
      <c r="E81" s="58">
        <v>0.88</v>
      </c>
      <c r="F81" s="56">
        <v>720</v>
      </c>
      <c r="G81" s="56">
        <v>568</v>
      </c>
      <c r="H81" s="56">
        <v>65</v>
      </c>
      <c r="I81" s="56">
        <v>47.4</v>
      </c>
      <c r="J81" s="56">
        <v>-46</v>
      </c>
    </row>
    <row r="82" spans="4:10">
      <c r="D82" s="56">
        <v>73</v>
      </c>
      <c r="E82" s="56">
        <v>0.877</v>
      </c>
      <c r="F82" s="56">
        <v>730</v>
      </c>
      <c r="G82" s="56">
        <v>576</v>
      </c>
      <c r="H82" s="56">
        <v>66</v>
      </c>
      <c r="I82" s="56">
        <v>48</v>
      </c>
      <c r="J82" s="56">
        <v>-47</v>
      </c>
    </row>
    <row r="83" spans="4:10">
      <c r="D83" s="56">
        <v>74</v>
      </c>
      <c r="E83" s="56">
        <v>0.875</v>
      </c>
      <c r="F83" s="56">
        <v>740</v>
      </c>
      <c r="G83" s="56">
        <v>584</v>
      </c>
      <c r="H83" s="56">
        <v>67</v>
      </c>
      <c r="I83" s="56">
        <v>48.7</v>
      </c>
      <c r="J83" s="56">
        <v>-48</v>
      </c>
    </row>
    <row r="84" spans="4:10">
      <c r="D84" s="56">
        <v>75</v>
      </c>
      <c r="E84" s="56">
        <v>0.872</v>
      </c>
      <c r="F84" s="56">
        <v>750</v>
      </c>
      <c r="G84" s="56">
        <v>592</v>
      </c>
      <c r="H84" s="56">
        <v>68</v>
      </c>
      <c r="I84" s="56">
        <v>49.3</v>
      </c>
      <c r="J84" s="56">
        <v>-48</v>
      </c>
    </row>
    <row r="85" spans="4:10">
      <c r="D85" s="56">
        <v>76</v>
      </c>
      <c r="E85" s="56">
        <v>0.86899999999999999</v>
      </c>
      <c r="F85" s="56">
        <v>760</v>
      </c>
      <c r="G85" s="56">
        <v>600</v>
      </c>
      <c r="H85" s="56">
        <v>69</v>
      </c>
      <c r="I85" s="56">
        <v>50</v>
      </c>
      <c r="J85" s="56">
        <v>-49</v>
      </c>
    </row>
    <row r="86" spans="4:10">
      <c r="D86" s="56">
        <v>77</v>
      </c>
      <c r="E86" s="56">
        <v>0.86699999999999999</v>
      </c>
      <c r="F86" s="56">
        <v>770</v>
      </c>
      <c r="G86" s="56">
        <v>608</v>
      </c>
      <c r="H86" s="56">
        <v>70</v>
      </c>
      <c r="I86" s="56">
        <v>50.6</v>
      </c>
      <c r="J86" s="56">
        <v>-50</v>
      </c>
    </row>
    <row r="87" spans="4:10">
      <c r="D87" s="56">
        <v>78</v>
      </c>
      <c r="E87" s="56">
        <v>0.86399999999999999</v>
      </c>
      <c r="F87" s="56">
        <v>780</v>
      </c>
      <c r="G87" s="56">
        <v>616</v>
      </c>
      <c r="H87" s="56">
        <v>71</v>
      </c>
      <c r="I87" s="56">
        <v>51.3</v>
      </c>
      <c r="J87" s="56">
        <v>-51</v>
      </c>
    </row>
    <row r="88" spans="4:10">
      <c r="D88" s="56">
        <v>79</v>
      </c>
      <c r="E88" s="56">
        <v>0.86099999999999999</v>
      </c>
      <c r="F88" s="56">
        <v>790</v>
      </c>
      <c r="G88" s="56">
        <v>624</v>
      </c>
      <c r="H88" s="56">
        <v>72</v>
      </c>
      <c r="I88" s="56">
        <v>52</v>
      </c>
      <c r="J88" s="56">
        <v>-52</v>
      </c>
    </row>
    <row r="89" spans="4:10">
      <c r="D89" s="56">
        <v>80</v>
      </c>
      <c r="E89" s="56">
        <v>0.85899999999999999</v>
      </c>
      <c r="F89" s="56">
        <v>800</v>
      </c>
      <c r="G89" s="56">
        <v>631</v>
      </c>
      <c r="H89" s="56">
        <v>74</v>
      </c>
      <c r="I89" s="56">
        <v>52.6</v>
      </c>
      <c r="J89" s="56">
        <v>-53</v>
      </c>
    </row>
    <row r="90" spans="4:10">
      <c r="D90" s="56">
        <v>81</v>
      </c>
      <c r="E90" s="56">
        <v>0.85599999999999998</v>
      </c>
      <c r="F90" s="56">
        <v>810</v>
      </c>
      <c r="G90" s="56">
        <v>639</v>
      </c>
      <c r="H90" s="56">
        <v>75</v>
      </c>
      <c r="I90" s="56">
        <v>53.3</v>
      </c>
      <c r="J90" s="56">
        <v>-54</v>
      </c>
    </row>
    <row r="91" spans="4:10">
      <c r="D91" s="56">
        <v>82</v>
      </c>
      <c r="E91" s="56">
        <v>0.85299999999999998</v>
      </c>
      <c r="F91" s="56">
        <v>820</v>
      </c>
      <c r="G91" s="56">
        <v>647</v>
      </c>
      <c r="H91" s="56">
        <v>76</v>
      </c>
      <c r="I91" s="56">
        <v>53.9</v>
      </c>
      <c r="J91" s="56">
        <v>-56</v>
      </c>
    </row>
    <row r="92" spans="4:10">
      <c r="D92" s="56">
        <v>83</v>
      </c>
      <c r="E92" s="58">
        <v>0.85</v>
      </c>
      <c r="F92" s="56">
        <v>830</v>
      </c>
      <c r="G92" s="56">
        <v>655</v>
      </c>
      <c r="H92" s="56">
        <v>77</v>
      </c>
      <c r="I92" s="56">
        <v>54.6</v>
      </c>
      <c r="J92" s="56">
        <v>-57</v>
      </c>
    </row>
    <row r="93" spans="4:10">
      <c r="D93" s="56">
        <v>84</v>
      </c>
      <c r="E93" s="56">
        <v>0.84699999999999998</v>
      </c>
      <c r="F93" s="56">
        <v>840</v>
      </c>
      <c r="G93" s="56">
        <v>663</v>
      </c>
      <c r="H93" s="56">
        <v>78</v>
      </c>
      <c r="I93" s="56">
        <v>55.3</v>
      </c>
      <c r="J93" s="56">
        <v>-59</v>
      </c>
    </row>
    <row r="94" spans="4:10">
      <c r="D94" s="56">
        <v>85</v>
      </c>
      <c r="E94" s="56">
        <v>0.84399999999999997</v>
      </c>
      <c r="F94" s="56">
        <v>850</v>
      </c>
      <c r="G94" s="56">
        <v>671</v>
      </c>
      <c r="H94" s="56">
        <v>79</v>
      </c>
      <c r="I94" s="56">
        <v>55.9</v>
      </c>
      <c r="J94" s="56">
        <v>-61</v>
      </c>
    </row>
    <row r="95" spans="4:10">
      <c r="D95" s="56">
        <v>86</v>
      </c>
      <c r="E95" s="56">
        <v>0.84099999999999997</v>
      </c>
      <c r="F95" s="56">
        <v>860</v>
      </c>
      <c r="G95" s="56">
        <v>679</v>
      </c>
      <c r="H95" s="56">
        <v>81</v>
      </c>
      <c r="I95" s="56">
        <v>56.6</v>
      </c>
      <c r="J95" s="56">
        <v>-63</v>
      </c>
    </row>
    <row r="96" spans="4:10">
      <c r="D96" s="56">
        <v>87</v>
      </c>
      <c r="E96" s="56">
        <v>0.83799999999999997</v>
      </c>
      <c r="F96" s="56">
        <v>870</v>
      </c>
      <c r="G96" s="56">
        <v>687</v>
      </c>
      <c r="H96" s="56">
        <v>82</v>
      </c>
      <c r="I96" s="56">
        <v>57.2</v>
      </c>
      <c r="J96" s="56">
        <v>-65</v>
      </c>
    </row>
    <row r="97" spans="1:39">
      <c r="D97" s="56">
        <v>88</v>
      </c>
      <c r="E97" s="56">
        <v>0.83499999999999996</v>
      </c>
      <c r="F97" s="56">
        <v>880</v>
      </c>
      <c r="G97" s="56">
        <v>695</v>
      </c>
      <c r="H97" s="56">
        <v>83</v>
      </c>
      <c r="I97" s="56">
        <v>57.9</v>
      </c>
      <c r="J97" s="56">
        <v>-67</v>
      </c>
    </row>
    <row r="98" spans="1:39">
      <c r="D98" s="56">
        <v>89</v>
      </c>
      <c r="E98" s="56">
        <v>0.83199999999999996</v>
      </c>
      <c r="F98" s="56">
        <v>890</v>
      </c>
      <c r="G98" s="56">
        <v>703</v>
      </c>
      <c r="H98" s="56">
        <v>84</v>
      </c>
      <c r="I98" s="56">
        <v>58.5</v>
      </c>
      <c r="J98" s="56">
        <v>-69</v>
      </c>
    </row>
    <row r="99" spans="1:39">
      <c r="D99" s="56">
        <v>90</v>
      </c>
      <c r="E99" s="56">
        <v>0.82799999999999996</v>
      </c>
      <c r="F99" s="56">
        <v>900</v>
      </c>
      <c r="G99" s="56">
        <v>710</v>
      </c>
      <c r="H99" s="56">
        <v>86</v>
      </c>
      <c r="I99" s="56">
        <v>59.2</v>
      </c>
      <c r="J99" s="56">
        <v>-72</v>
      </c>
    </row>
    <row r="100" spans="1:39">
      <c r="D100" s="56">
        <v>91</v>
      </c>
      <c r="E100" s="56">
        <v>0.82499999999999996</v>
      </c>
      <c r="F100" s="56">
        <v>910</v>
      </c>
      <c r="G100" s="56">
        <v>718</v>
      </c>
      <c r="H100" s="56">
        <v>87</v>
      </c>
      <c r="I100" s="56">
        <v>59.9</v>
      </c>
      <c r="J100" s="56">
        <v>-75</v>
      </c>
    </row>
    <row r="101" spans="1:39">
      <c r="D101" s="56">
        <v>92</v>
      </c>
      <c r="E101" s="56">
        <v>0.82199999999999995</v>
      </c>
      <c r="F101" s="56">
        <v>920</v>
      </c>
      <c r="G101" s="56">
        <v>726</v>
      </c>
      <c r="H101" s="56">
        <v>88</v>
      </c>
      <c r="I101" s="56">
        <v>60.5</v>
      </c>
      <c r="J101" s="56">
        <v>-78</v>
      </c>
    </row>
    <row r="102" spans="1:39">
      <c r="D102" s="56">
        <v>93</v>
      </c>
      <c r="E102" s="56">
        <v>0.81799999999999995</v>
      </c>
      <c r="F102" s="56">
        <v>930</v>
      </c>
      <c r="G102" s="56">
        <v>734</v>
      </c>
      <c r="H102" s="56">
        <v>90</v>
      </c>
      <c r="I102" s="56">
        <v>61.2</v>
      </c>
      <c r="J102" s="56">
        <v>-81</v>
      </c>
    </row>
    <row r="103" spans="1:39">
      <c r="D103" s="56">
        <v>94</v>
      </c>
      <c r="E103" s="56">
        <v>0.81399999999999995</v>
      </c>
      <c r="F103" s="56">
        <v>940</v>
      </c>
      <c r="G103" s="56">
        <v>742</v>
      </c>
      <c r="H103" s="56">
        <v>91</v>
      </c>
      <c r="I103" s="56">
        <v>61.8</v>
      </c>
      <c r="J103" s="56">
        <v>-85</v>
      </c>
    </row>
    <row r="104" spans="1:39">
      <c r="D104" s="56">
        <v>95</v>
      </c>
      <c r="E104" s="58">
        <v>0.81</v>
      </c>
      <c r="F104" s="56">
        <v>950</v>
      </c>
      <c r="G104" s="56">
        <v>750</v>
      </c>
      <c r="H104" s="56">
        <v>93</v>
      </c>
      <c r="I104" s="56">
        <v>62.5</v>
      </c>
      <c r="J104" s="56">
        <v>-89</v>
      </c>
    </row>
    <row r="105" spans="1:39">
      <c r="D105" s="56">
        <v>96</v>
      </c>
      <c r="E105" s="56">
        <v>0.80600000000000005</v>
      </c>
      <c r="F105" s="56">
        <v>960</v>
      </c>
      <c r="G105" s="56">
        <v>758</v>
      </c>
      <c r="H105" s="56">
        <v>94</v>
      </c>
      <c r="I105" s="56">
        <v>63.1</v>
      </c>
      <c r="J105" s="56">
        <v>-93</v>
      </c>
    </row>
    <row r="106" spans="1:39">
      <c r="D106" s="56">
        <v>97</v>
      </c>
      <c r="E106" s="56">
        <v>0.80200000000000005</v>
      </c>
      <c r="F106" s="56">
        <v>970</v>
      </c>
      <c r="G106" s="56">
        <v>766</v>
      </c>
      <c r="H106" s="56">
        <v>95</v>
      </c>
      <c r="I106" s="56">
        <v>63.8</v>
      </c>
      <c r="J106" s="56">
        <v>-98</v>
      </c>
    </row>
    <row r="107" spans="1:39">
      <c r="D107" s="56">
        <v>98</v>
      </c>
      <c r="E107" s="56">
        <v>0.79800000000000004</v>
      </c>
      <c r="F107" s="56">
        <v>980</v>
      </c>
      <c r="G107" s="56">
        <v>774</v>
      </c>
      <c r="H107" s="56">
        <v>97</v>
      </c>
      <c r="I107" s="56">
        <v>64.5</v>
      </c>
      <c r="J107" s="56">
        <v>-103</v>
      </c>
    </row>
    <row r="108" spans="1:39">
      <c r="D108" s="56">
        <v>99</v>
      </c>
      <c r="E108" s="56">
        <v>0.79400000000000004</v>
      </c>
      <c r="F108" s="56">
        <v>990</v>
      </c>
      <c r="G108" s="56">
        <v>781</v>
      </c>
      <c r="H108" s="56">
        <v>98</v>
      </c>
      <c r="I108" s="56">
        <v>65.099999999999994</v>
      </c>
      <c r="J108" s="56">
        <v>-108</v>
      </c>
      <c r="R108" s="165"/>
    </row>
    <row r="109" spans="1:39">
      <c r="D109" s="56">
        <v>100</v>
      </c>
      <c r="E109" s="56">
        <v>0.78900000000000003</v>
      </c>
      <c r="F109" s="56">
        <v>1000</v>
      </c>
      <c r="G109" s="56">
        <v>789</v>
      </c>
      <c r="H109" s="56">
        <v>100</v>
      </c>
      <c r="I109" s="56">
        <v>65.8</v>
      </c>
      <c r="J109" s="56">
        <v>-114</v>
      </c>
    </row>
    <row r="110" spans="1:39" ht="16.5" thickBot="1"/>
    <row r="111" spans="1:39" ht="21">
      <c r="A111" s="85" t="s">
        <v>153</v>
      </c>
      <c r="B111" s="386" t="s">
        <v>154</v>
      </c>
      <c r="C111" s="387"/>
      <c r="D111" s="387"/>
      <c r="E111" s="387"/>
      <c r="F111" s="387"/>
      <c r="G111" s="387"/>
      <c r="H111" s="387"/>
      <c r="I111" s="387"/>
      <c r="J111" s="387"/>
      <c r="K111" s="387"/>
      <c r="L111" s="387"/>
      <c r="M111" s="387"/>
      <c r="N111" s="387"/>
      <c r="O111" s="387"/>
      <c r="P111" s="387"/>
      <c r="Q111" s="387"/>
      <c r="R111" s="387"/>
      <c r="S111" s="387"/>
      <c r="T111" s="387"/>
      <c r="U111" s="387"/>
      <c r="V111" s="388"/>
      <c r="W111" s="108"/>
      <c r="X111" s="108"/>
      <c r="Y111" s="108"/>
      <c r="Z111" s="108"/>
      <c r="AA111" s="108"/>
      <c r="AB111" s="108"/>
      <c r="AC111" s="108"/>
      <c r="AD111" s="108"/>
      <c r="AE111" s="108"/>
      <c r="AF111" s="108"/>
      <c r="AG111" s="108"/>
      <c r="AH111" s="108"/>
      <c r="AI111" s="108"/>
      <c r="AJ111" s="108"/>
      <c r="AK111" s="108"/>
      <c r="AL111" s="136"/>
      <c r="AM111" s="136"/>
    </row>
    <row r="112" spans="1:39" ht="18.75">
      <c r="A112" s="86" t="s">
        <v>155</v>
      </c>
      <c r="B112" s="87">
        <v>0</v>
      </c>
      <c r="C112" s="87">
        <v>50</v>
      </c>
      <c r="D112" s="137">
        <v>100</v>
      </c>
      <c r="E112" s="88">
        <v>150</v>
      </c>
      <c r="F112" s="137">
        <v>200</v>
      </c>
      <c r="G112" s="137">
        <v>250</v>
      </c>
      <c r="H112" s="143">
        <v>300</v>
      </c>
      <c r="I112" s="88">
        <v>350</v>
      </c>
      <c r="J112" s="88">
        <v>400</v>
      </c>
      <c r="K112" s="90">
        <v>450</v>
      </c>
      <c r="L112" s="89">
        <v>500</v>
      </c>
      <c r="M112" s="91">
        <v>550</v>
      </c>
      <c r="N112" s="90">
        <v>600</v>
      </c>
      <c r="O112" s="92">
        <v>650</v>
      </c>
      <c r="P112" s="88">
        <v>700</v>
      </c>
      <c r="Q112" s="88">
        <v>750</v>
      </c>
      <c r="R112" s="88">
        <v>800</v>
      </c>
      <c r="S112" s="88">
        <v>850</v>
      </c>
      <c r="T112" s="88">
        <v>900</v>
      </c>
      <c r="U112" s="88">
        <v>950</v>
      </c>
      <c r="V112" s="93">
        <v>1000</v>
      </c>
      <c r="W112" s="78"/>
      <c r="X112" s="136"/>
      <c r="Y112" s="136"/>
      <c r="Z112" s="136"/>
      <c r="AA112" s="136"/>
      <c r="AB112" s="136"/>
      <c r="AC112" s="136"/>
      <c r="AD112" s="136"/>
      <c r="AE112" s="136"/>
      <c r="AF112" s="136"/>
      <c r="AG112" s="136"/>
      <c r="AH112" s="136"/>
      <c r="AI112" s="136"/>
      <c r="AJ112" s="136"/>
      <c r="AK112" s="136"/>
      <c r="AL112" s="136"/>
      <c r="AM112" s="136"/>
    </row>
    <row r="113" spans="1:39" ht="18.75">
      <c r="A113" s="94" t="s">
        <v>156</v>
      </c>
      <c r="B113" s="88">
        <v>1000</v>
      </c>
      <c r="C113" s="88">
        <v>950</v>
      </c>
      <c r="D113" s="137">
        <v>900</v>
      </c>
      <c r="E113" s="88">
        <v>850</v>
      </c>
      <c r="F113" s="137">
        <v>800</v>
      </c>
      <c r="G113" s="137">
        <v>750</v>
      </c>
      <c r="H113" s="143">
        <v>700</v>
      </c>
      <c r="I113" s="88">
        <v>650</v>
      </c>
      <c r="J113" s="88">
        <v>600</v>
      </c>
      <c r="K113" s="90">
        <v>550</v>
      </c>
      <c r="L113" s="89">
        <v>500</v>
      </c>
      <c r="M113" s="91">
        <v>450</v>
      </c>
      <c r="N113" s="90">
        <v>400</v>
      </c>
      <c r="O113" s="92">
        <v>350</v>
      </c>
      <c r="P113" s="88">
        <v>300</v>
      </c>
      <c r="Q113" s="88">
        <v>250</v>
      </c>
      <c r="R113" s="88">
        <v>200</v>
      </c>
      <c r="S113" s="88">
        <v>150</v>
      </c>
      <c r="T113" s="88">
        <v>100</v>
      </c>
      <c r="U113" s="88">
        <v>50</v>
      </c>
      <c r="V113" s="93">
        <v>0</v>
      </c>
      <c r="W113" s="78"/>
      <c r="X113" s="136"/>
      <c r="Y113" s="136"/>
      <c r="Z113" s="136"/>
      <c r="AA113" s="136"/>
      <c r="AB113" s="136"/>
      <c r="AC113" s="136"/>
      <c r="AD113" s="136"/>
      <c r="AE113" s="136"/>
      <c r="AF113" s="136"/>
      <c r="AG113" s="136"/>
      <c r="AH113" s="136"/>
      <c r="AI113" s="136"/>
      <c r="AJ113" s="136"/>
      <c r="AK113" s="136"/>
      <c r="AL113" s="136"/>
      <c r="AM113" s="136"/>
    </row>
    <row r="114" spans="1:39" ht="18.75">
      <c r="A114" s="95" t="s">
        <v>157</v>
      </c>
      <c r="B114" s="96">
        <f t="shared" ref="B114:K114" si="0">ROUND(B115,1)</f>
        <v>1000</v>
      </c>
      <c r="C114" s="96">
        <f t="shared" si="0"/>
        <v>996.7</v>
      </c>
      <c r="D114" s="138">
        <f t="shared" si="0"/>
        <v>992.6</v>
      </c>
      <c r="E114" s="96">
        <f t="shared" si="0"/>
        <v>987.9</v>
      </c>
      <c r="F114" s="138">
        <f t="shared" si="0"/>
        <v>982.8</v>
      </c>
      <c r="G114" s="138">
        <f t="shared" si="0"/>
        <v>977.8</v>
      </c>
      <c r="H114" s="147">
        <f t="shared" si="0"/>
        <v>973.3</v>
      </c>
      <c r="I114" s="96">
        <f t="shared" si="0"/>
        <v>969.7</v>
      </c>
      <c r="J114" s="96">
        <f t="shared" si="0"/>
        <v>967.1</v>
      </c>
      <c r="K114" s="96">
        <f t="shared" si="0"/>
        <v>965.4</v>
      </c>
      <c r="L114" s="148">
        <f>ROUND(L115,4)</f>
        <v>964.6748</v>
      </c>
      <c r="M114" s="96">
        <f t="shared" ref="M114:V114" si="1">ROUND(M115,1)</f>
        <v>964.6</v>
      </c>
      <c r="N114" s="96">
        <f t="shared" si="1"/>
        <v>965.3</v>
      </c>
      <c r="O114" s="96">
        <f t="shared" si="1"/>
        <v>966.5</v>
      </c>
      <c r="P114" s="96">
        <f t="shared" si="1"/>
        <v>968.4</v>
      </c>
      <c r="Q114" s="96">
        <f t="shared" si="1"/>
        <v>970.8</v>
      </c>
      <c r="R114" s="96">
        <f t="shared" si="1"/>
        <v>974</v>
      </c>
      <c r="S114" s="96">
        <f t="shared" si="1"/>
        <v>978</v>
      </c>
      <c r="T114" s="96">
        <f t="shared" si="1"/>
        <v>983.2</v>
      </c>
      <c r="U114" s="96">
        <f t="shared" si="1"/>
        <v>990.2</v>
      </c>
      <c r="V114" s="142">
        <f t="shared" si="1"/>
        <v>1000</v>
      </c>
      <c r="W114" s="132"/>
      <c r="X114" s="136"/>
      <c r="Y114" s="136"/>
      <c r="Z114" s="136"/>
      <c r="AA114" s="136"/>
      <c r="AB114" s="136"/>
      <c r="AC114" s="136"/>
      <c r="AD114" s="136"/>
      <c r="AE114" s="136"/>
      <c r="AF114" s="136"/>
      <c r="AG114" s="136"/>
      <c r="AH114" s="136"/>
      <c r="AI114" s="136"/>
      <c r="AJ114" s="136"/>
      <c r="AK114" s="136"/>
      <c r="AL114" s="136"/>
      <c r="AM114" s="136"/>
    </row>
    <row r="115" spans="1:39" ht="18.75">
      <c r="A115" s="95" t="s">
        <v>158</v>
      </c>
      <c r="B115" s="88">
        <v>1000</v>
      </c>
      <c r="C115" s="106">
        <v>996.71843999999999</v>
      </c>
      <c r="D115" s="139">
        <v>992.56154000000004</v>
      </c>
      <c r="E115" s="105">
        <v>987.87265000000002</v>
      </c>
      <c r="F115" s="139">
        <v>982.76783</v>
      </c>
      <c r="G115" s="139">
        <v>977.80945999999994</v>
      </c>
      <c r="H115" s="144">
        <v>973.30460000000005</v>
      </c>
      <c r="I115" s="105">
        <v>969.66587000000004</v>
      </c>
      <c r="J115" s="105">
        <v>967.05556000000001</v>
      </c>
      <c r="K115" s="115">
        <v>965.40198999999996</v>
      </c>
      <c r="L115" s="116">
        <v>964.67484000000002</v>
      </c>
      <c r="M115" s="117">
        <v>964.64440999999999</v>
      </c>
      <c r="N115" s="115">
        <v>965.30489</v>
      </c>
      <c r="O115" s="118">
        <v>966.53431999999998</v>
      </c>
      <c r="P115" s="105">
        <v>968.37474999999995</v>
      </c>
      <c r="Q115" s="105">
        <v>970.84581000000003</v>
      </c>
      <c r="R115" s="105">
        <v>974.03719999999998</v>
      </c>
      <c r="S115" s="105">
        <v>978.04796999999996</v>
      </c>
      <c r="T115" s="105">
        <v>983.21257000000003</v>
      </c>
      <c r="U115" s="105">
        <v>990.17085999999995</v>
      </c>
      <c r="V115" s="119">
        <v>1000</v>
      </c>
      <c r="W115" s="133"/>
      <c r="X115" s="136"/>
      <c r="Y115" s="136"/>
      <c r="Z115" s="136"/>
      <c r="AA115" s="136"/>
      <c r="AB115" s="136"/>
      <c r="AC115" s="136"/>
      <c r="AD115" s="136"/>
      <c r="AE115" s="136"/>
      <c r="AF115" s="136"/>
      <c r="AG115" s="136"/>
      <c r="AH115" s="136"/>
      <c r="AI115" s="136"/>
      <c r="AJ115" s="136"/>
      <c r="AK115" s="136"/>
      <c r="AL115" s="136"/>
      <c r="AM115" s="136"/>
    </row>
    <row r="116" spans="1:39" ht="18.75">
      <c r="A116" s="103" t="s">
        <v>159</v>
      </c>
      <c r="B116" s="87">
        <v>0</v>
      </c>
      <c r="C116" s="107">
        <v>5.0164600000000004</v>
      </c>
      <c r="D116" s="140">
        <v>10.07494</v>
      </c>
      <c r="E116" s="104">
        <v>15.184139999999999</v>
      </c>
      <c r="F116" s="140">
        <v>20.35069</v>
      </c>
      <c r="G116" s="140">
        <v>25.567350000000001</v>
      </c>
      <c r="H116" s="145">
        <v>30.82283</v>
      </c>
      <c r="I116" s="104">
        <v>36.094909999999999</v>
      </c>
      <c r="J116" s="104">
        <v>41.362670000000001</v>
      </c>
      <c r="K116" s="111">
        <v>46.61271</v>
      </c>
      <c r="L116" s="112">
        <v>51.830939999999998</v>
      </c>
      <c r="M116" s="113">
        <v>57.015830000000001</v>
      </c>
      <c r="N116" s="111">
        <v>62.156529999999997</v>
      </c>
      <c r="O116" s="114">
        <v>67.250590000000003</v>
      </c>
      <c r="P116" s="104">
        <v>72.286069999999995</v>
      </c>
      <c r="Q116" s="104">
        <v>77.252229999999997</v>
      </c>
      <c r="R116" s="104">
        <v>82.132390000000001</v>
      </c>
      <c r="S116" s="104">
        <v>86.907799999999995</v>
      </c>
      <c r="T116" s="104">
        <v>91.536659999999998</v>
      </c>
      <c r="U116" s="104">
        <v>95.943039999999996</v>
      </c>
      <c r="V116" s="102">
        <v>100</v>
      </c>
      <c r="W116" s="134"/>
      <c r="X116" s="136"/>
      <c r="Y116" s="136"/>
      <c r="Z116" s="136"/>
      <c r="AA116" s="136"/>
      <c r="AB116" s="136"/>
      <c r="AC116" s="136"/>
      <c r="AD116" s="136"/>
      <c r="AE116" s="136"/>
      <c r="AF116" s="136"/>
      <c r="AG116" s="136"/>
      <c r="AH116" s="136"/>
      <c r="AI116" s="136"/>
      <c r="AJ116" s="136"/>
      <c r="AK116" s="136"/>
      <c r="AL116" s="136"/>
      <c r="AM116" s="136"/>
    </row>
    <row r="117" spans="1:39" ht="18.75">
      <c r="A117" s="121" t="s">
        <v>160</v>
      </c>
      <c r="B117" s="120">
        <v>1</v>
      </c>
      <c r="C117" s="107">
        <v>0.99104000000000003</v>
      </c>
      <c r="D117" s="141">
        <v>0.98467000000000005</v>
      </c>
      <c r="E117" s="97">
        <v>0.97877000000000003</v>
      </c>
      <c r="F117" s="141">
        <v>0.97321999999999997</v>
      </c>
      <c r="G117" s="141">
        <v>0.96748000000000001</v>
      </c>
      <c r="H117" s="146">
        <v>0.96121999999999996</v>
      </c>
      <c r="I117" s="97">
        <v>0.95406000000000002</v>
      </c>
      <c r="J117" s="97">
        <v>0.94582999999999995</v>
      </c>
      <c r="K117" s="99">
        <v>0.93664000000000003</v>
      </c>
      <c r="L117" s="98">
        <v>0.92650999999999994</v>
      </c>
      <c r="M117" s="100">
        <v>0.91571999999999998</v>
      </c>
      <c r="N117" s="99">
        <v>0.90427000000000002</v>
      </c>
      <c r="O117" s="101">
        <v>0.89231000000000005</v>
      </c>
      <c r="P117" s="97">
        <v>0.87983</v>
      </c>
      <c r="Q117" s="97">
        <v>0.86682999999999999</v>
      </c>
      <c r="R117" s="97">
        <v>0.85326999999999997</v>
      </c>
      <c r="S117" s="97">
        <v>0.83909</v>
      </c>
      <c r="T117" s="97">
        <v>0.82406000000000001</v>
      </c>
      <c r="U117" s="97">
        <v>0.80771999999999999</v>
      </c>
      <c r="V117" s="122">
        <v>0.78934000000000004</v>
      </c>
      <c r="W117" s="135"/>
      <c r="X117" s="136"/>
      <c r="Y117" s="136"/>
      <c r="Z117" s="136"/>
      <c r="AA117" s="136"/>
      <c r="AB117" s="136"/>
      <c r="AC117" s="136"/>
      <c r="AD117" s="136"/>
      <c r="AE117" s="136"/>
      <c r="AF117" s="136"/>
      <c r="AG117" s="136"/>
      <c r="AH117" s="136"/>
      <c r="AI117" s="136"/>
      <c r="AJ117" s="136"/>
      <c r="AK117" s="136"/>
      <c r="AL117" s="136"/>
      <c r="AM117" s="136"/>
    </row>
    <row r="118" spans="1:39" ht="21.75" thickBot="1">
      <c r="A118" s="389" t="s">
        <v>161</v>
      </c>
      <c r="B118" s="390"/>
      <c r="C118" s="390"/>
      <c r="D118" s="390"/>
      <c r="E118" s="390"/>
      <c r="F118" s="390"/>
      <c r="G118" s="390"/>
      <c r="H118" s="390"/>
      <c r="I118" s="390"/>
      <c r="J118" s="390"/>
      <c r="K118" s="390"/>
      <c r="L118" s="390"/>
      <c r="M118" s="390"/>
      <c r="N118" s="390"/>
      <c r="O118" s="390"/>
      <c r="P118" s="390"/>
      <c r="Q118" s="390"/>
      <c r="R118" s="390"/>
      <c r="S118" s="390"/>
      <c r="T118" s="390"/>
      <c r="U118" s="390"/>
      <c r="V118" s="391"/>
    </row>
    <row r="119" spans="1:39" ht="21">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row>
    <row r="120" spans="1:39" ht="18.75">
      <c r="A120" s="174" t="s">
        <v>175</v>
      </c>
      <c r="B120" s="110" t="s">
        <v>174</v>
      </c>
    </row>
    <row r="121" spans="1:39" ht="18.75">
      <c r="A121" s="169">
        <v>1000</v>
      </c>
      <c r="B121" s="168">
        <v>0</v>
      </c>
      <c r="T121" s="163"/>
    </row>
    <row r="122" spans="1:39" ht="18.75">
      <c r="A122" s="169">
        <v>996.71843999999999</v>
      </c>
      <c r="B122" s="168">
        <v>5.0164600000000004</v>
      </c>
      <c r="S122" s="167"/>
      <c r="T122" s="163"/>
    </row>
    <row r="123" spans="1:39" ht="18.75">
      <c r="A123" s="169">
        <v>992.56154000000004</v>
      </c>
      <c r="B123" s="169">
        <v>10.07494</v>
      </c>
      <c r="S123" s="167"/>
    </row>
    <row r="124" spans="1:39" ht="18.75">
      <c r="A124" s="169">
        <v>987.87265000000002</v>
      </c>
      <c r="B124" s="169">
        <v>15.184139999999999</v>
      </c>
      <c r="T124" s="163"/>
    </row>
    <row r="125" spans="1:39" ht="18.75">
      <c r="A125" s="169">
        <v>982.76783</v>
      </c>
      <c r="B125" s="169">
        <v>20.35069</v>
      </c>
    </row>
    <row r="126" spans="1:39" ht="18.75">
      <c r="A126" s="169">
        <v>977.80945999999994</v>
      </c>
      <c r="B126" s="169">
        <v>25.567350000000001</v>
      </c>
    </row>
    <row r="127" spans="1:39" ht="18.75">
      <c r="A127" s="170">
        <v>973.30460000000005</v>
      </c>
      <c r="B127" s="170">
        <v>30.82283</v>
      </c>
    </row>
    <row r="128" spans="1:39" ht="18.75">
      <c r="A128" s="169">
        <v>969.66587000000004</v>
      </c>
      <c r="B128" s="169">
        <v>36.094909999999999</v>
      </c>
    </row>
    <row r="129" spans="1:2" ht="18.75">
      <c r="A129" s="169">
        <v>967.05556000000001</v>
      </c>
      <c r="B129" s="169">
        <v>41.362670000000001</v>
      </c>
    </row>
    <row r="130" spans="1:2" ht="18.75">
      <c r="A130" s="171">
        <v>965.40198999999996</v>
      </c>
      <c r="B130" s="171">
        <v>46.61271</v>
      </c>
    </row>
    <row r="131" spans="1:2" ht="18.75">
      <c r="A131" s="172">
        <v>964.67484000000002</v>
      </c>
      <c r="B131" s="172">
        <v>51.830939999999998</v>
      </c>
    </row>
    <row r="132" spans="1:2" ht="18.75">
      <c r="A132" s="171">
        <v>964.64440999999999</v>
      </c>
      <c r="B132" s="171">
        <v>57.015830000000001</v>
      </c>
    </row>
    <row r="133" spans="1:2" ht="18.75">
      <c r="A133" s="171">
        <v>965.30489</v>
      </c>
      <c r="B133" s="171">
        <v>62.156529999999997</v>
      </c>
    </row>
    <row r="134" spans="1:2" ht="18.75">
      <c r="A134" s="169">
        <v>966.53431999999998</v>
      </c>
      <c r="B134" s="169">
        <v>67.250590000000003</v>
      </c>
    </row>
    <row r="135" spans="1:2" ht="18.75">
      <c r="A135" s="169">
        <v>968.37474999999995</v>
      </c>
      <c r="B135" s="169">
        <v>72.286069999999995</v>
      </c>
    </row>
    <row r="136" spans="1:2" ht="18.75">
      <c r="A136" s="169">
        <v>970.84581000000003</v>
      </c>
      <c r="B136" s="169">
        <v>77.252229999999997</v>
      </c>
    </row>
    <row r="137" spans="1:2" ht="18.75">
      <c r="A137" s="169">
        <v>974.03719999999998</v>
      </c>
      <c r="B137" s="169">
        <v>82.132390000000001</v>
      </c>
    </row>
    <row r="138" spans="1:2" ht="18.75">
      <c r="A138" s="169">
        <v>978.04796999999996</v>
      </c>
      <c r="B138" s="169">
        <v>86.907799999999995</v>
      </c>
    </row>
    <row r="139" spans="1:2" ht="18.75">
      <c r="A139" s="169">
        <v>983.21257000000003</v>
      </c>
      <c r="B139" s="169">
        <v>91.536659999999998</v>
      </c>
    </row>
    <row r="140" spans="1:2" ht="18.75">
      <c r="A140" s="169">
        <v>990.17085999999995</v>
      </c>
      <c r="B140" s="169">
        <v>95.943039999999996</v>
      </c>
    </row>
    <row r="141" spans="1:2" ht="18.75">
      <c r="A141" s="173">
        <v>1000</v>
      </c>
      <c r="B141" s="173">
        <v>100</v>
      </c>
    </row>
  </sheetData>
  <sheetProtection password="CFAA" sheet="1" objects="1" scenarios="1"/>
  <mergeCells count="7">
    <mergeCell ref="B111:V111"/>
    <mergeCell ref="A118:V118"/>
    <mergeCell ref="P1:AC1"/>
    <mergeCell ref="D5:J6"/>
    <mergeCell ref="A8:B8"/>
    <mergeCell ref="P3:AC3"/>
    <mergeCell ref="P2:AC2"/>
  </mergeCells>
  <pageMargins left="0.7" right="0.7" top="0.75" bottom="0.75" header="0.3" footer="0.3"/>
  <pageSetup paperSize="9" orientation="portrait" r:id="rId1"/>
  <ignoredErrors>
    <ignoredError sqref="L11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Tegn</vt:lpstr>
      <vt:lpstr>Alkohol</vt:lpstr>
      <vt:lpstr>Frys</vt:lpstr>
      <vt:lpstr>Alkohol!Udskriftsområde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Jørgen Walter</dc:creator>
  <cp:lastModifiedBy>Walter</cp:lastModifiedBy>
  <cp:lastPrinted>2017-09-17T13:08:58Z</cp:lastPrinted>
  <dcterms:created xsi:type="dcterms:W3CDTF">2013-11-02T12:56:31Z</dcterms:created>
  <dcterms:modified xsi:type="dcterms:W3CDTF">2023-12-08T15:58:06Z</dcterms:modified>
</cp:coreProperties>
</file>